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7755" windowWidth="2280" windowHeight="4590" activeTab="0"/>
  </bookViews>
  <sheets>
    <sheet name="POYASNITEL" sheetId="1" r:id="rId1"/>
    <sheet name="Smeta" sheetId="2" r:id="rId2"/>
    <sheet name="ծավալաթերթ" sheetId="3" r:id="rId3"/>
  </sheets>
  <definedNames/>
  <calcPr fullCalcOnLoad="1"/>
</workbook>
</file>

<file path=xl/sharedStrings.xml><?xml version="1.0" encoding="utf-8"?>
<sst xmlns="http://schemas.openxmlformats.org/spreadsheetml/2006/main" count="279" uniqueCount="128">
  <si>
    <t>Ñ³ï</t>
  </si>
  <si>
    <t>ù³é.Ù</t>
  </si>
  <si>
    <t>·Í.Ù</t>
  </si>
  <si>
    <t>Ï·</t>
  </si>
  <si>
    <t>N/N</t>
  </si>
  <si>
    <t>ÀÝ¹³Ù»ÝÁ</t>
  </si>
  <si>
    <t>ÀÝ¹Ñ³ÝáõñÁ</t>
  </si>
  <si>
    <t>²ßË³ï³Ýù
Ý»ñÇ ¨ Í³Ëë»ñÇ ßÇýñÁ</t>
  </si>
  <si>
    <t>²ßË³ï³ÝùÝ»ñÇ ¨ Í³Ëë»ñÇ ³Ýí³ÝáõÙÁ</t>
  </si>
  <si>
    <t>ø³Ý³Ï</t>
  </si>
  <si>
    <t>²ßË.
í³ñÓ</t>
  </si>
  <si>
    <t>Ø»ù.
ß³Ñ³·.</t>
  </si>
  <si>
    <t>ØÇ³íáñ
³ßË.ï³ñ.
Ù/Å³Ù</t>
  </si>
  <si>
    <t>ÜÛáõÃ»ñ</t>
  </si>
  <si>
    <t>²Ýí³ÝáõÙÁ</t>
  </si>
  <si>
    <t>²ñÅ»ùÁ  Ñ³½.¹ñ³Ù</t>
  </si>
  <si>
    <t>Ä³Ù³Ý³Ï³íáñ ß»Ýù»ñ ¨ Ï³éáõÛóÝ»ñ</t>
  </si>
  <si>
    <t>´³ó³ïñ³·Çñ</t>
  </si>
  <si>
    <t>àõÕÕ³ÏÇ Í³Ëë»ñÇ íñ³ Ñ³ßí³ñÏí³Í »Ýª</t>
  </si>
  <si>
    <t>ì»ñ³¹Çñ Í³Ëë»ñ</t>
  </si>
  <si>
    <t>Þ³ÑáõÛÃÁ</t>
  </si>
  <si>
    <t>ÎÉÇÙ³Û³Ï³Ý å³ÛÙ³ÝÝ»ñÇ ³½¹»óáõÃÛáõÝ</t>
  </si>
  <si>
    <t>âÝ³Ë³ï»ëí³Í ³ßË³ï³ÝùÝ»ñ ¨ Í³Ëë»ñ</t>
  </si>
  <si>
    <t>²í»É³óí³Í ³ñÅ»ùÇ Ñ³ñÏ  /²²Ð/</t>
  </si>
  <si>
    <t>ØÇ³íáñ ·Ý»ñ</t>
  </si>
  <si>
    <t xml:space="preserve">1984Ã ÝáñÙ³ïÇí³ÛÇÝ ³ßË³ï³ï³ñáõÃÛ³Ý íñ³ ÁÝ¹áõÝ»Éáí ßÇÝ³ñ³ñáõÃÛáõÝáõÙ ½µ³Õí³Í  </t>
  </si>
  <si>
    <t>µ³ÝíáñÝ»ñÇ ÙÇçÇÝ (³Ùë³Ï³Ý ) ³ßË³ï³í³ñÓÁ- (¹ñ³Ù)</t>
  </si>
  <si>
    <t>ÇÝ¹»ùëÁ</t>
  </si>
  <si>
    <t>µ.ÝáñÙ³ïÇíÝ»ñáí ãÑ³ßí³ñÏíáÕ (áã ÑÇÙÝ³Ï³Ý) ³ÛÉ  ÝÛáõÃ»ñ</t>
  </si>
  <si>
    <t>â³÷Ç ÙÇ³íáñ</t>
  </si>
  <si>
    <t>â³÷
ÙÇ³í.</t>
  </si>
  <si>
    <t>ì»ñ³¹Çñ Í³Ëë»ñ 13,3%</t>
  </si>
  <si>
    <t>Þ³ÑáõÛÃ 11%</t>
  </si>
  <si>
    <t>1.²ßË³ï³í³ñÓÇ Ñ³ßí³ñÏÁ Ï³ï³ñí³Í ¿ª</t>
  </si>
  <si>
    <t>2.Ø»ù»Ý³ÛÇ ß³Ñ³·áñÍÙ³Ý Í³Ëë»ñÇ Ñ³ßí³ñÏÁ Ï³ï³ñí³Í ¿ª</t>
  </si>
  <si>
    <t xml:space="preserve">1984Ã. ÝáñÙ³ïÇí³ÛÇÝ Í³Ëë»ñÇ ÑÇÙ³Ý íñ³ ÏÇñ³é»Éáí Ñ³Ù³å³ï³ëË³Ý Ñ³ßí³ñÏíáÕ </t>
  </si>
  <si>
    <t>3.ÜÛáõÃ»ñÇ ³ñÅ»ùÇ Ñ³ßí³ñÏÁ Ï³ï³ñí³Í ¿ª</t>
  </si>
  <si>
    <t xml:space="preserve"> 1984Ã.ÝááñÙ³ïÇí³ÛÇÝ Í³ËëÇ ÑÇÙ³Ý íñ³, ÏÇñ³é»Éáí Ñ»ï¨Û³É ·áñÍ³ÏÇóÝ»ñÁ.</t>
  </si>
  <si>
    <t>³.ÝÛáõÃ»ñÇ ï»Õ³÷áËÙ³Ý (ïñ³Ýëåáñï³ÛÇÝ) Í³Ëë»ñ</t>
  </si>
  <si>
    <t>·.ÝÛáõÃ»ñÇ å³Ñ»ëï³íáñÙ³Ý ¨ Ý³Ë³å³ïñ³ëïÙ³Ý Í³Ëë»ñ</t>
  </si>
  <si>
    <t>ÜáñÙ. Í³Ëë</t>
  </si>
  <si>
    <t>ÜÛáõÃÇ Á¹Ý¹Ñ Í³í³ÉÁ</t>
  </si>
  <si>
    <t>³ñÅ.
Ñ³½.¹ñ</t>
  </si>
  <si>
    <t>ÜÛáõÃÇ ÙÇ³íáñ ³ñÅ»ùÁ Ñ³½.¹ñ³Ù</t>
  </si>
  <si>
    <t>ØÇ³íáñ</t>
  </si>
  <si>
    <t xml:space="preserve">ØÇ³íáñÇ ³ñÅ»ùÁ 1984Ã ·Ý»ñáí </t>
  </si>
  <si>
    <t>ØÇ³íáñ ³ñÅ»ùÁ
Ñ³½.¹ñ³Ù</t>
  </si>
  <si>
    <t>ì.ê.¶¨áñ·Û³Ý</t>
  </si>
  <si>
    <t>15--614</t>
  </si>
  <si>
    <t>úÉÇý</t>
  </si>
  <si>
    <t>ÞÇÝ³ñ³ñ³Ï³Ý ³ßË³ï³ÝùÝ»ñ</t>
  </si>
  <si>
    <t>ØáÝï³Å</t>
  </si>
  <si>
    <t>8-409-3</t>
  </si>
  <si>
    <t>100 ·Í.Ù</t>
  </si>
  <si>
    <t>8--525-2</t>
  </si>
  <si>
    <t xml:space="preserve">²íïáÙ³ï ³Ýç³ïÇã </t>
  </si>
  <si>
    <t>8-370-3</t>
  </si>
  <si>
    <t>²ñï³ùÇÝ  Éáõë³ïáõÝ»ñÇ ÙáÝï³ÅáõÙ</t>
  </si>
  <si>
    <t>Ø»ï³Õ³Ï³Ý Ï³ÉáõÝ³ÏÝ»ñ</t>
  </si>
  <si>
    <t>Þ»ñï³åáÕå³ï 300*300*5ÙÙ</t>
  </si>
  <si>
    <t>äáÕå³ïÇó ËáÕáí³Ï D=32ÙÙ</t>
  </si>
  <si>
    <t xml:space="preserve">äáÕå³ïÇó ËáÕáí³Ï </t>
  </si>
  <si>
    <t xml:space="preserve">Èáõë³ïáõ </t>
  </si>
  <si>
    <t>²íïáÙ³ï ³Ýç³ïÇã</t>
  </si>
  <si>
    <t>²ääì380 Ñ³ï. Ñ³Õáñ¹³É³ñ</t>
  </si>
  <si>
    <t>²ÝÏÛáõÝ³Ï 45ÙÙ</t>
  </si>
  <si>
    <t>Ü³Ë³Ñ³ßÇí  N ´-1</t>
  </si>
  <si>
    <t xml:space="preserve">äáÕå³ï» Ñ»Ý³ëÛáõÝ  </t>
  </si>
  <si>
    <t xml:space="preserve">·Í.Ù </t>
  </si>
  <si>
    <t>é21--267   ·-0,6</t>
  </si>
  <si>
    <t xml:space="preserve">                                                                                    </t>
  </si>
  <si>
    <t xml:space="preserve">Èáõë³ïáõ Éáõë³¹Çá¹³ÛÇÝ  ³ñÅ»ùÁ </t>
  </si>
  <si>
    <t>Ø»ÏáõëÇã</t>
  </si>
  <si>
    <t>üáïá¹Çá¹³ÛÇÝ ë³ñù</t>
  </si>
  <si>
    <t>Ä³Ù³Ý³ÏÇ é»É»</t>
  </si>
  <si>
    <t>êáõñÇÏ</t>
  </si>
  <si>
    <t>Ð»Ý³ëÛáõÝ»ñÇ Ý»ñÏõÙ 2 ³Ý·³Ù ·áõÝ³íáñ 20Ñ³ï</t>
  </si>
  <si>
    <t>8--613-2</t>
  </si>
  <si>
    <t xml:space="preserve">¾É.Ñ³ßíÇãÇ Ø»ñÏáõñÇ </t>
  </si>
  <si>
    <t>33--820     ÏÇñ³é</t>
  </si>
  <si>
    <t>öáëáñ³ÏÇ µ»ïáÝ³óáõÙ B7.5  ¹³ëÇ µ»ïáÝáí</t>
  </si>
  <si>
    <t>Ëáñ.Ù</t>
  </si>
  <si>
    <t>´»ïáÝ</t>
  </si>
  <si>
    <t>¾É.Ñ³ßíÇãÇ ï»Õ³¹ñáõÙ Ø»ñÏáõñÇ 1ý</t>
  </si>
  <si>
    <t>ì³Ñ³Ý³Ï  40*30*20ëÙ</t>
  </si>
  <si>
    <t xml:space="preserve">Ð³Õáñ¹³É³ñÇ ³ÝóÏ³óáõÙ </t>
  </si>
  <si>
    <t xml:space="preserve">Ü³Ë³Ñ³ßÇíÁ Ï³½Ùí³Í ¿ ÐÐ ûñ»Ýë¹ñáõÃÛ³Ùµ ë³ÑÙ³Ýí³Í Ï³ñ·Ç Ñ³Ù³Ó³ÛÝ:ÆÝýáñÙ³óÇáÝ ï»Õ»Ï³·Çñ              01. 2018Ã. </t>
  </si>
  <si>
    <t>10</t>
  </si>
  <si>
    <t>²íïáÙ³ï ³Ýç³ïÇã 16²</t>
  </si>
  <si>
    <t>²ääì380 կտրվ. 1*10ù³é.ÙÙ Ñ³Õáñ¹³É³ñ</t>
  </si>
  <si>
    <t>Ð³ßíÇճÇ ï»Õ³¹ñáõÙ 1ý</t>
  </si>
  <si>
    <t>160</t>
  </si>
  <si>
    <t>250</t>
  </si>
  <si>
    <t>883</t>
  </si>
  <si>
    <t>375</t>
  </si>
  <si>
    <t>500</t>
  </si>
  <si>
    <t>î³ñ³ÍùÇ ³ñï³ùÇÝ ¿É»Ïïñ³Éáõë³íáñáõÃÛáõÝ</t>
  </si>
  <si>
    <t>ÞÇñ³ÏÇ Ù³ñ½Ç ²ÝÇ Ñ³Ù³ÛÝùÇ ë³ÑÙ³Ý³Ù»ñÓ ¨ É»éÝ³ÛÇÝ 10 µÝ³Ï³í³Ûñ»ñÇ ·Çß»ñ³ÛÇÝ Éáõë³íáñÙ³Ý ó³ÝóÇ Ï³éáõóÙ³Ý ³ßË³ï³ÝùÝ»ñ</t>
  </si>
  <si>
    <t>N</t>
  </si>
  <si>
    <t>²ßË³ï³ÝùÝ»ñÇ ³Ýí³ÝáõÙÁ</t>
  </si>
  <si>
    <t>ã.Ù.</t>
  </si>
  <si>
    <t>16000</t>
  </si>
  <si>
    <t xml:space="preserve">Þ»ñï³åáÕå³ï </t>
  </si>
  <si>
    <t>625</t>
  </si>
  <si>
    <t xml:space="preserve">³ñÏÕ </t>
  </si>
  <si>
    <t xml:space="preserve">Ø³ÉáõË </t>
  </si>
  <si>
    <t>Ø³Éáõ²ìì¶ 3*4ÙÙ</t>
  </si>
  <si>
    <t>300</t>
  </si>
  <si>
    <t>200</t>
  </si>
  <si>
    <t>Ø³Éáõäì1*12ÙÙ</t>
  </si>
  <si>
    <t xml:space="preserve">²ÝÏÛáõÝ³Ï </t>
  </si>
  <si>
    <t>ì³Ñ³Ý³Ï    40*30*20ëÙ</t>
  </si>
  <si>
    <t>äáÕå³ï» Ñ»Ý³ëÛáõÝ»ñÇ ï»Õ³¹ñáõÙ µÝ³ÑáÕÇ Ùß³ÏáõÙáí, d-108ÙÙ  H=6Ù</t>
  </si>
  <si>
    <t xml:space="preserve">Ì³Éù³íáñ ËáÕáí³Ï </t>
  </si>
  <si>
    <t>Ì³Éù³íáñ ËáÕáí³Ï D=20ÙÙ</t>
  </si>
  <si>
    <t xml:space="preserve">²ÝÏÛáõÝ³Ï óó³ÓáÕ»ñáí 45*45ÙÙ </t>
  </si>
  <si>
    <t>ø³Ý¹Ù³Ý ³ßË³ï³ÝùÝ»ñ</t>
  </si>
  <si>
    <t>²ßË-ñÇ ¨ Í³Ëë»ñÇ ßÇýñÁ</t>
  </si>
  <si>
    <t>Ð³ßí³ñÏԲ-1</t>
  </si>
  <si>
    <t>é21--267     ·-0,6</t>
  </si>
  <si>
    <t>ØÇ³íáñÇ ³ñÅ»Ùá Ñ³½.¹ñ³Ù</t>
  </si>
  <si>
    <t>ÀÝ¹Ñ³ÝáõñÁÑ³½.¹ñ³Ù</t>
  </si>
  <si>
    <t>ê³ñù³íáñáõÙÝ»ñ</t>
  </si>
  <si>
    <t>ì»ñ³¹Çñ Í³Ëë»ñ 13.3 %</t>
  </si>
  <si>
    <t>Ä³Ù³Ý³Ï³íáñ ß»Ýù»ñ ¨ Ï³éáõÛóÝ»ñ 0.75%</t>
  </si>
  <si>
    <t>ÒÙ»é³ÛÇÝ Ã³ÝÏ³óáõÙÝ»ñ 0.8%</t>
  </si>
  <si>
    <t>âÝ³Ë³ï»ëí³Í Í³Ëë»ñ 1%</t>
  </si>
  <si>
    <t>²²Ð 20%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</si>
</sst>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"/>
    <numFmt numFmtId="174" formatCode="0.00000"/>
    <numFmt numFmtId="175" formatCode="0.000"/>
    <numFmt numFmtId="176" formatCode="0.0"/>
    <numFmt numFmtId="177" formatCode="&quot;$&quot;#,##0.00"/>
    <numFmt numFmtId="178" formatCode="#,##0.00&quot;р.&quot;"/>
    <numFmt numFmtId="179" formatCode="[$-409]h:mm:ss\ AM/PM"/>
    <numFmt numFmtId="180" formatCode="[$-409]dddd\,\ mmmm\ dd\,\ yyyy"/>
    <numFmt numFmtId="181" formatCode="00000"/>
  </numFmts>
  <fonts count="27">
    <font>
      <sz val="10"/>
      <name val="Arial Armenian"/>
      <family val="0"/>
    </font>
    <font>
      <sz val="8"/>
      <name val="Arial Armenian"/>
      <family val="2"/>
    </font>
    <font>
      <sz val="10"/>
      <name val="Arial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9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Armenian"/>
      <family val="2"/>
    </font>
    <font>
      <b/>
      <i/>
      <sz val="10"/>
      <name val="Arial Armen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center" vertical="center"/>
    </xf>
    <xf numFmtId="175" fontId="7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center" vertical="center"/>
    </xf>
    <xf numFmtId="175" fontId="5" fillId="0" borderId="16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  <xf numFmtId="175" fontId="5" fillId="0" borderId="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2" fontId="5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2" fontId="0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zoomScalePageLayoutView="0" workbookViewId="0" topLeftCell="A1">
      <selection activeCell="N33" sqref="N33"/>
    </sheetView>
  </sheetViews>
  <sheetFormatPr defaultColWidth="9.00390625" defaultRowHeight="12.75"/>
  <cols>
    <col min="1" max="6" width="9.125" style="2" customWidth="1"/>
    <col min="7" max="8" width="10.625" style="2" customWidth="1"/>
    <col min="9" max="9" width="11.625" style="2" customWidth="1"/>
    <col min="10" max="10" width="8.125" style="2" customWidth="1"/>
    <col min="11" max="11" width="19.625" style="2" customWidth="1"/>
    <col min="12" max="16384" width="9.125" style="2" customWidth="1"/>
  </cols>
  <sheetData>
    <row r="1" spans="1:11" ht="30" customHeight="1">
      <c r="A1" s="126" t="s">
        <v>97</v>
      </c>
      <c r="B1" s="126"/>
      <c r="C1" s="126"/>
      <c r="D1" s="126"/>
      <c r="E1" s="126"/>
      <c r="F1" s="126"/>
      <c r="G1" s="126"/>
      <c r="H1" s="126"/>
      <c r="I1" s="126"/>
      <c r="J1" s="126"/>
      <c r="K1" s="1"/>
    </row>
    <row r="2" spans="1:1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0" ht="18.75" customHeight="1">
      <c r="A3" s="127" t="s">
        <v>17</v>
      </c>
      <c r="B3" s="127"/>
      <c r="C3" s="127"/>
      <c r="D3" s="127"/>
      <c r="E3" s="127"/>
      <c r="F3" s="127"/>
      <c r="G3" s="127"/>
      <c r="H3" s="127"/>
      <c r="I3" s="127"/>
      <c r="J3" s="5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0.75" customHeight="1">
      <c r="A5" s="128" t="s">
        <v>86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ht="12.75">
      <c r="A7" s="2" t="s">
        <v>18</v>
      </c>
    </row>
    <row r="8" ht="12.75">
      <c r="J8" s="8"/>
    </row>
    <row r="9" spans="1:10" ht="12.75">
      <c r="A9" s="2" t="s">
        <v>19</v>
      </c>
      <c r="E9" s="4"/>
      <c r="J9" s="9">
        <v>0.133</v>
      </c>
    </row>
    <row r="10" spans="1:10" ht="12.75">
      <c r="A10" s="2" t="s">
        <v>20</v>
      </c>
      <c r="J10" s="9">
        <v>0.11</v>
      </c>
    </row>
    <row r="11" spans="1:10" ht="12.75">
      <c r="A11" s="2" t="s">
        <v>16</v>
      </c>
      <c r="J11" s="10">
        <v>0.0075</v>
      </c>
    </row>
    <row r="12" spans="1:10" ht="12.75">
      <c r="A12" s="2" t="s">
        <v>21</v>
      </c>
      <c r="J12" s="10">
        <v>0.008</v>
      </c>
    </row>
    <row r="13" spans="1:10" ht="12.75">
      <c r="A13" s="2" t="s">
        <v>22</v>
      </c>
      <c r="J13" s="9">
        <v>0.03</v>
      </c>
    </row>
    <row r="14" spans="1:10" ht="12.75">
      <c r="A14" s="2" t="s">
        <v>23</v>
      </c>
      <c r="J14" s="9">
        <v>0.2</v>
      </c>
    </row>
    <row r="15" ht="12.75">
      <c r="J15" s="11"/>
    </row>
    <row r="16" spans="1:10" ht="12.75">
      <c r="A16" s="129" t="s">
        <v>24</v>
      </c>
      <c r="B16" s="129"/>
      <c r="C16" s="129"/>
      <c r="D16" s="129"/>
      <c r="E16" s="129"/>
      <c r="F16" s="129"/>
      <c r="G16" s="129"/>
      <c r="H16" s="129"/>
      <c r="I16" s="129"/>
      <c r="J16" s="129"/>
    </row>
    <row r="17" ht="12.75">
      <c r="J17" s="11"/>
    </row>
    <row r="18" spans="1:10" ht="12.75">
      <c r="A18" s="2" t="s">
        <v>33</v>
      </c>
      <c r="J18" s="11"/>
    </row>
    <row r="19" ht="12.75">
      <c r="J19" s="11"/>
    </row>
    <row r="20" spans="1:10" ht="18" customHeight="1">
      <c r="A20" s="4" t="s">
        <v>25</v>
      </c>
      <c r="B20" s="4"/>
      <c r="C20" s="4"/>
      <c r="D20" s="4"/>
      <c r="E20" s="4"/>
      <c r="F20" s="4"/>
      <c r="G20" s="4"/>
      <c r="H20" s="4"/>
      <c r="I20" s="4"/>
      <c r="J20" s="3"/>
    </row>
    <row r="21" spans="1:10" ht="12.75">
      <c r="A21" s="2" t="s">
        <v>26</v>
      </c>
      <c r="J21" s="11">
        <v>214317</v>
      </c>
    </row>
    <row r="22" ht="12.75">
      <c r="J22" s="11">
        <v>1979.83</v>
      </c>
    </row>
    <row r="23" spans="1:10" ht="15" customHeight="1">
      <c r="A23" s="2" t="s">
        <v>34</v>
      </c>
      <c r="J23" s="11"/>
    </row>
    <row r="24" ht="12.75">
      <c r="J24" s="11"/>
    </row>
    <row r="25" spans="1:10" ht="12.75">
      <c r="A25" s="2" t="s">
        <v>35</v>
      </c>
      <c r="J25" s="11"/>
    </row>
    <row r="26" spans="1:10" ht="12.75">
      <c r="A26" s="2" t="s">
        <v>27</v>
      </c>
      <c r="J26" s="11">
        <v>2774.45</v>
      </c>
    </row>
    <row r="27" ht="12.75">
      <c r="J27" s="11"/>
    </row>
    <row r="28" spans="1:10" ht="12.75">
      <c r="A28" s="2" t="s">
        <v>36</v>
      </c>
      <c r="J28" s="11"/>
    </row>
    <row r="29" ht="12.75">
      <c r="J29" s="11"/>
    </row>
    <row r="30" spans="1:10" ht="12.75">
      <c r="A30" s="2" t="s">
        <v>37</v>
      </c>
      <c r="J30" s="11"/>
    </row>
    <row r="31" ht="12.75">
      <c r="J31" s="11"/>
    </row>
    <row r="32" spans="1:10" ht="12.75">
      <c r="A32" s="2" t="s">
        <v>38</v>
      </c>
      <c r="J32" s="11">
        <v>1.088</v>
      </c>
    </row>
    <row r="33" ht="12.75">
      <c r="J33" s="11"/>
    </row>
    <row r="34" spans="1:10" ht="12.75">
      <c r="A34" s="2" t="s">
        <v>28</v>
      </c>
      <c r="J34" s="11">
        <v>1.05</v>
      </c>
    </row>
    <row r="35" ht="12.75">
      <c r="J35" s="11"/>
    </row>
    <row r="36" spans="1:10" ht="12.75">
      <c r="A36" s="2" t="s">
        <v>39</v>
      </c>
      <c r="J36" s="11">
        <v>1.02</v>
      </c>
    </row>
    <row r="39" spans="3:7" ht="12.75">
      <c r="C39" s="125" t="s">
        <v>47</v>
      </c>
      <c r="D39" s="125"/>
      <c r="E39" s="125"/>
      <c r="F39" s="125"/>
      <c r="G39" s="125"/>
    </row>
  </sheetData>
  <sheetProtection/>
  <mergeCells count="5">
    <mergeCell ref="C39:G39"/>
    <mergeCell ref="A1:J1"/>
    <mergeCell ref="A3:I3"/>
    <mergeCell ref="A5:J5"/>
    <mergeCell ref="A16:J16"/>
  </mergeCells>
  <printOptions horizontalCentered="1"/>
  <pageMargins left="0.39" right="0.36" top="0.984251968503937" bottom="0.984251968503937" header="0.5118110236220472" footer="0.5118110236220472"/>
  <pageSetup horizontalDpi="600" verticalDpi="600" orientation="portrait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0" workbookViewId="0" topLeftCell="A31">
      <selection activeCell="E55" sqref="E55"/>
    </sheetView>
  </sheetViews>
  <sheetFormatPr defaultColWidth="9.00390625" defaultRowHeight="12.75"/>
  <cols>
    <col min="1" max="1" width="4.875" style="12" customWidth="1"/>
    <col min="2" max="2" width="7.75390625" style="13" customWidth="1"/>
    <col min="3" max="3" width="15.00390625" style="12" customWidth="1"/>
    <col min="4" max="4" width="4.625" style="80" customWidth="1"/>
    <col min="5" max="5" width="7.375" style="13" customWidth="1"/>
    <col min="6" max="6" width="5.75390625" style="80" customWidth="1"/>
    <col min="7" max="7" width="7.00390625" style="80" customWidth="1"/>
    <col min="8" max="8" width="6.625" style="80" customWidth="1"/>
    <col min="9" max="9" width="5.875" style="80" customWidth="1"/>
    <col min="10" max="10" width="6.625" style="80" customWidth="1"/>
    <col min="11" max="11" width="10.625" style="81" customWidth="1"/>
    <col min="12" max="12" width="6.125" style="80" customWidth="1"/>
    <col min="13" max="13" width="5.625" style="82" customWidth="1"/>
    <col min="14" max="14" width="9.25390625" style="80" customWidth="1"/>
    <col min="15" max="15" width="7.25390625" style="83" customWidth="1"/>
    <col min="16" max="16" width="9.125" style="80" customWidth="1"/>
    <col min="17" max="17" width="7.625" style="80" customWidth="1"/>
    <col min="18" max="18" width="9.375" style="80" customWidth="1"/>
    <col min="19" max="16384" width="9.125" style="12" customWidth="1"/>
  </cols>
  <sheetData>
    <row r="1" spans="1:18" ht="20.25" customHeight="1">
      <c r="A1" s="126" t="s">
        <v>97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2">
      <c r="A2" s="130" t="s">
        <v>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"/>
    </row>
    <row r="3" spans="1:18" ht="12">
      <c r="A3" s="131" t="s">
        <v>96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"/>
    </row>
    <row r="4" spans="1:18" ht="39" customHeight="1">
      <c r="A4" s="132" t="s">
        <v>4</v>
      </c>
      <c r="B4" s="132" t="s">
        <v>7</v>
      </c>
      <c r="C4" s="133" t="s">
        <v>8</v>
      </c>
      <c r="D4" s="132" t="s">
        <v>29</v>
      </c>
      <c r="E4" s="132" t="s">
        <v>9</v>
      </c>
      <c r="F4" s="133" t="s">
        <v>45</v>
      </c>
      <c r="G4" s="133"/>
      <c r="H4" s="132" t="s">
        <v>12</v>
      </c>
      <c r="I4" s="133" t="s">
        <v>46</v>
      </c>
      <c r="J4" s="133"/>
      <c r="K4" s="133" t="s">
        <v>13</v>
      </c>
      <c r="L4" s="133"/>
      <c r="M4" s="133"/>
      <c r="N4" s="133"/>
      <c r="O4" s="133"/>
      <c r="P4" s="133"/>
      <c r="Q4" s="133" t="s">
        <v>15</v>
      </c>
      <c r="R4" s="133"/>
    </row>
    <row r="5" spans="1:18" ht="54" customHeight="1">
      <c r="A5" s="132"/>
      <c r="B5" s="132"/>
      <c r="C5" s="133"/>
      <c r="D5" s="132"/>
      <c r="E5" s="132"/>
      <c r="F5" s="14" t="s">
        <v>10</v>
      </c>
      <c r="G5" s="14" t="s">
        <v>11</v>
      </c>
      <c r="H5" s="132"/>
      <c r="I5" s="14" t="s">
        <v>10</v>
      </c>
      <c r="J5" s="14" t="s">
        <v>11</v>
      </c>
      <c r="K5" s="14" t="s">
        <v>14</v>
      </c>
      <c r="L5" s="14" t="s">
        <v>30</v>
      </c>
      <c r="M5" s="14" t="s">
        <v>40</v>
      </c>
      <c r="N5" s="14" t="s">
        <v>41</v>
      </c>
      <c r="O5" s="15" t="s">
        <v>42</v>
      </c>
      <c r="P5" s="14" t="s">
        <v>43</v>
      </c>
      <c r="Q5" s="14" t="s">
        <v>44</v>
      </c>
      <c r="R5" s="14" t="s">
        <v>5</v>
      </c>
    </row>
    <row r="6" spans="1:18" s="85" customFormat="1" ht="12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4">
        <v>17</v>
      </c>
      <c r="R6" s="84">
        <v>18</v>
      </c>
    </row>
    <row r="7" spans="1:18" ht="39" customHeight="1">
      <c r="A7" s="16"/>
      <c r="B7" s="17"/>
      <c r="C7" s="19" t="s">
        <v>50</v>
      </c>
      <c r="D7" s="20"/>
      <c r="E7" s="21"/>
      <c r="F7" s="22"/>
      <c r="G7" s="22"/>
      <c r="H7" s="22"/>
      <c r="I7" s="23"/>
      <c r="J7" s="24"/>
      <c r="K7" s="24"/>
      <c r="L7" s="16"/>
      <c r="M7" s="16"/>
      <c r="N7" s="16"/>
      <c r="O7" s="18"/>
      <c r="P7" s="25"/>
      <c r="Q7" s="22"/>
      <c r="R7" s="13"/>
    </row>
    <row r="8" spans="1:18" ht="98.25" customHeight="1">
      <c r="A8" s="16">
        <v>1</v>
      </c>
      <c r="B8" s="21" t="s">
        <v>79</v>
      </c>
      <c r="C8" s="26" t="s">
        <v>112</v>
      </c>
      <c r="D8" s="20" t="s">
        <v>0</v>
      </c>
      <c r="E8" s="27">
        <v>250</v>
      </c>
      <c r="F8" s="16">
        <v>3.6</v>
      </c>
      <c r="G8" s="28">
        <v>2.27</v>
      </c>
      <c r="H8" s="28">
        <v>1.94</v>
      </c>
      <c r="I8" s="29">
        <f>F8*1979.83/1000</f>
        <v>7.127388</v>
      </c>
      <c r="J8" s="29">
        <f>G8*2774.45/1000</f>
        <v>6.2980015</v>
      </c>
      <c r="K8" s="30"/>
      <c r="L8" s="16"/>
      <c r="M8" s="16"/>
      <c r="N8" s="28"/>
      <c r="O8" s="16"/>
      <c r="P8" s="28">
        <f>SUM(P9)</f>
        <v>19.995655680000002</v>
      </c>
      <c r="Q8" s="89">
        <f>I8+J8+P8</f>
        <v>33.42104518</v>
      </c>
      <c r="R8" s="28">
        <f>SUM(Q8*E8)</f>
        <v>8355.261295</v>
      </c>
    </row>
    <row r="9" spans="1:18" ht="27.75" customHeight="1">
      <c r="A9" s="16">
        <v>2</v>
      </c>
      <c r="B9" s="17"/>
      <c r="C9" s="26"/>
      <c r="D9" s="20" t="s">
        <v>70</v>
      </c>
      <c r="E9" s="27"/>
      <c r="F9" s="16"/>
      <c r="G9" s="28"/>
      <c r="H9" s="28"/>
      <c r="I9" s="29"/>
      <c r="J9" s="29"/>
      <c r="K9" s="26" t="s">
        <v>67</v>
      </c>
      <c r="L9" s="20" t="s">
        <v>68</v>
      </c>
      <c r="M9" s="28">
        <v>6</v>
      </c>
      <c r="N9" s="28">
        <f>SUM(M9*E8)</f>
        <v>1500</v>
      </c>
      <c r="O9" s="28">
        <v>2.86</v>
      </c>
      <c r="P9" s="28">
        <f>ABS(O9*M9*1.05*1.088*1.02)</f>
        <v>19.995655680000002</v>
      </c>
      <c r="Q9" s="94"/>
      <c r="R9" s="28"/>
    </row>
    <row r="10" spans="1:18" ht="51" customHeight="1">
      <c r="A10" s="16">
        <v>3</v>
      </c>
      <c r="B10" s="21" t="s">
        <v>69</v>
      </c>
      <c r="C10" s="26" t="s">
        <v>80</v>
      </c>
      <c r="D10" s="20" t="s">
        <v>81</v>
      </c>
      <c r="E10" s="49">
        <v>125</v>
      </c>
      <c r="F10" s="16">
        <v>1.07</v>
      </c>
      <c r="G10" s="28">
        <v>13.8</v>
      </c>
      <c r="H10" s="28">
        <f>SUM(F10*1.7)</f>
        <v>1.819</v>
      </c>
      <c r="I10" s="29">
        <f>F10*1979.83/1000</f>
        <v>2.1184181</v>
      </c>
      <c r="J10" s="29">
        <f>G10*2774.45/1000</f>
        <v>38.287409999999994</v>
      </c>
      <c r="K10" s="33"/>
      <c r="L10" s="34"/>
      <c r="M10" s="35"/>
      <c r="N10" s="28"/>
      <c r="O10" s="31"/>
      <c r="P10" s="28">
        <f>SUM(P11)</f>
        <v>5.593190400000001</v>
      </c>
      <c r="Q10" s="89">
        <f>I10+J10+P10</f>
        <v>45.99901849999999</v>
      </c>
      <c r="R10" s="28">
        <f>SUM(Q10*E10)</f>
        <v>5749.877312499999</v>
      </c>
    </row>
    <row r="11" spans="1:18" ht="27.75" customHeight="1">
      <c r="A11" s="16">
        <v>4</v>
      </c>
      <c r="B11" s="21"/>
      <c r="C11" s="26"/>
      <c r="D11" s="20"/>
      <c r="E11" s="15"/>
      <c r="F11" s="16"/>
      <c r="G11" s="28"/>
      <c r="H11" s="28"/>
      <c r="I11" s="29"/>
      <c r="J11" s="29"/>
      <c r="K11" s="33" t="s">
        <v>82</v>
      </c>
      <c r="L11" s="34" t="s">
        <v>81</v>
      </c>
      <c r="M11" s="35">
        <v>0.2</v>
      </c>
      <c r="N11" s="28">
        <f>SUM(M11*E10)</f>
        <v>25</v>
      </c>
      <c r="O11" s="31">
        <v>24</v>
      </c>
      <c r="P11" s="28">
        <f>ABS(O11*M11*1.05*1.088*1.02)</f>
        <v>5.593190400000001</v>
      </c>
      <c r="Q11" s="89"/>
      <c r="R11" s="28"/>
    </row>
    <row r="12" spans="1:18" ht="12">
      <c r="A12" s="36"/>
      <c r="B12" s="37"/>
      <c r="C12" s="38" t="s">
        <v>5</v>
      </c>
      <c r="D12" s="39"/>
      <c r="E12" s="36"/>
      <c r="F12" s="40"/>
      <c r="G12" s="40"/>
      <c r="H12" s="40"/>
      <c r="I12" s="29"/>
      <c r="J12" s="29"/>
      <c r="K12" s="41"/>
      <c r="L12" s="42"/>
      <c r="M12" s="42"/>
      <c r="N12" s="42"/>
      <c r="O12" s="43"/>
      <c r="P12" s="41"/>
      <c r="Q12" s="95"/>
      <c r="R12" s="45">
        <f>SUM(R8:R11)</f>
        <v>14105.1386075</v>
      </c>
    </row>
    <row r="13" spans="1:18" ht="12">
      <c r="A13" s="16"/>
      <c r="B13" s="17"/>
      <c r="C13" s="19" t="s">
        <v>51</v>
      </c>
      <c r="D13" s="20"/>
      <c r="E13" s="21"/>
      <c r="F13" s="22"/>
      <c r="G13" s="22"/>
      <c r="H13" s="22"/>
      <c r="I13" s="29"/>
      <c r="J13" s="29"/>
      <c r="K13" s="46"/>
      <c r="L13" s="28"/>
      <c r="M13" s="28"/>
      <c r="N13" s="28"/>
      <c r="O13" s="18"/>
      <c r="P13" s="47"/>
      <c r="Q13" s="94"/>
      <c r="R13" s="16"/>
    </row>
    <row r="14" spans="1:18" ht="24">
      <c r="A14" s="16">
        <v>8</v>
      </c>
      <c r="B14" s="17" t="s">
        <v>52</v>
      </c>
      <c r="C14" s="26" t="s">
        <v>85</v>
      </c>
      <c r="D14" s="20" t="s">
        <v>53</v>
      </c>
      <c r="E14" s="21" t="s">
        <v>91</v>
      </c>
      <c r="F14" s="22">
        <v>2.9</v>
      </c>
      <c r="G14" s="32">
        <v>2.85</v>
      </c>
      <c r="H14" s="32">
        <v>5</v>
      </c>
      <c r="I14" s="29">
        <f aca="true" t="shared" si="0" ref="I14:I38">F14*1979.83/1000</f>
        <v>5.7415069999999995</v>
      </c>
      <c r="J14" s="29">
        <f aca="true" t="shared" si="1" ref="J14:J38">G14*2774.45/1000</f>
        <v>7.9071825</v>
      </c>
      <c r="K14" s="48"/>
      <c r="L14" s="49"/>
      <c r="M14" s="28"/>
      <c r="N14" s="28"/>
      <c r="O14" s="18"/>
      <c r="P14" s="28">
        <f>ABS(O14*M14*1.05*1.088*1.02)</f>
        <v>0</v>
      </c>
      <c r="Q14" s="89">
        <f aca="true" t="shared" si="2" ref="Q14:Q19">I14+J14+P14</f>
        <v>13.6486895</v>
      </c>
      <c r="R14" s="28">
        <f aca="true" t="shared" si="3" ref="R14:R19">SUM(Q14*E14)</f>
        <v>2183.79032</v>
      </c>
    </row>
    <row r="15" spans="1:18" ht="24">
      <c r="A15" s="16">
        <v>9</v>
      </c>
      <c r="B15" s="21" t="s">
        <v>54</v>
      </c>
      <c r="C15" s="26" t="s">
        <v>55</v>
      </c>
      <c r="D15" s="20" t="s">
        <v>0</v>
      </c>
      <c r="E15" s="21" t="s">
        <v>87</v>
      </c>
      <c r="F15" s="22">
        <v>1.04</v>
      </c>
      <c r="G15" s="22">
        <v>0.06</v>
      </c>
      <c r="H15" s="22">
        <v>2</v>
      </c>
      <c r="I15" s="29">
        <f t="shared" si="0"/>
        <v>2.0590232</v>
      </c>
      <c r="J15" s="29">
        <f t="shared" si="1"/>
        <v>0.16646699999999998</v>
      </c>
      <c r="K15" s="24"/>
      <c r="L15" s="16"/>
      <c r="M15" s="16"/>
      <c r="N15" s="16"/>
      <c r="O15" s="18"/>
      <c r="P15" s="28">
        <f>ABS(O15*M15*1.05*1.088*1.02)</f>
        <v>0</v>
      </c>
      <c r="Q15" s="89">
        <f t="shared" si="2"/>
        <v>2.2254902</v>
      </c>
      <c r="R15" s="28">
        <f t="shared" si="3"/>
        <v>22.254901999999998</v>
      </c>
    </row>
    <row r="16" spans="1:18" ht="36">
      <c r="A16" s="16">
        <v>10</v>
      </c>
      <c r="B16" s="17" t="s">
        <v>56</v>
      </c>
      <c r="C16" s="26" t="s">
        <v>57</v>
      </c>
      <c r="D16" s="20" t="s">
        <v>0</v>
      </c>
      <c r="E16" s="21" t="s">
        <v>92</v>
      </c>
      <c r="F16" s="22">
        <v>0.79</v>
      </c>
      <c r="G16" s="32">
        <v>1.16</v>
      </c>
      <c r="H16" s="32">
        <v>1</v>
      </c>
      <c r="I16" s="29">
        <f t="shared" si="0"/>
        <v>1.5640657</v>
      </c>
      <c r="J16" s="29">
        <f t="shared" si="1"/>
        <v>3.2183619999999995</v>
      </c>
      <c r="K16" s="46"/>
      <c r="L16" s="28"/>
      <c r="M16" s="28"/>
      <c r="N16" s="28"/>
      <c r="O16" s="18"/>
      <c r="P16" s="28">
        <f>ABS(O16*M16*1.05*1.088*1.02)</f>
        <v>0</v>
      </c>
      <c r="Q16" s="89">
        <f t="shared" si="2"/>
        <v>4.7824276999999995</v>
      </c>
      <c r="R16" s="28">
        <f t="shared" si="3"/>
        <v>1195.6069249999998</v>
      </c>
    </row>
    <row r="17" spans="1:18" ht="24">
      <c r="A17" s="16">
        <v>11</v>
      </c>
      <c r="B17" s="17" t="s">
        <v>56</v>
      </c>
      <c r="C17" s="26" t="s">
        <v>84</v>
      </c>
      <c r="D17" s="20" t="s">
        <v>0</v>
      </c>
      <c r="E17" s="21" t="s">
        <v>87</v>
      </c>
      <c r="F17" s="22">
        <v>0.79</v>
      </c>
      <c r="G17" s="32">
        <v>1.16</v>
      </c>
      <c r="H17" s="32">
        <v>1</v>
      </c>
      <c r="I17" s="29">
        <f>F17*1979.83/1000</f>
        <v>1.5640657</v>
      </c>
      <c r="J17" s="29">
        <f>G17*2774.45/1000</f>
        <v>3.2183619999999995</v>
      </c>
      <c r="K17" s="46"/>
      <c r="L17" s="28"/>
      <c r="M17" s="28"/>
      <c r="N17" s="28"/>
      <c r="O17" s="18"/>
      <c r="P17" s="28">
        <f>ABS(O17*M17*1.05*1.088*1.02)</f>
        <v>0</v>
      </c>
      <c r="Q17" s="89">
        <f t="shared" si="2"/>
        <v>4.7824276999999995</v>
      </c>
      <c r="R17" s="28">
        <f t="shared" si="3"/>
        <v>47.824276999999995</v>
      </c>
    </row>
    <row r="18" spans="1:18" ht="24">
      <c r="A18" s="16">
        <v>12</v>
      </c>
      <c r="B18" s="17" t="s">
        <v>77</v>
      </c>
      <c r="C18" s="26" t="s">
        <v>90</v>
      </c>
      <c r="D18" s="20" t="s">
        <v>0</v>
      </c>
      <c r="E18" s="21" t="s">
        <v>87</v>
      </c>
      <c r="F18" s="16">
        <v>0.49</v>
      </c>
      <c r="G18" s="16">
        <v>0.011</v>
      </c>
      <c r="H18" s="88">
        <v>0.7</v>
      </c>
      <c r="I18" s="29">
        <f>F18*1979.83/1000</f>
        <v>0.9701166999999999</v>
      </c>
      <c r="J18" s="29">
        <f>G18*2774.45/1000</f>
        <v>0.030518949999999996</v>
      </c>
      <c r="K18" s="46"/>
      <c r="L18" s="28"/>
      <c r="M18" s="28"/>
      <c r="N18" s="28"/>
      <c r="O18" s="18"/>
      <c r="P18" s="28">
        <f>ABS(O18*M18*1.05*1.088*1.02)</f>
        <v>0</v>
      </c>
      <c r="Q18" s="89">
        <f>I18+J18+P18</f>
        <v>1.00063565</v>
      </c>
      <c r="R18" s="28">
        <f>SUM(Q18*E18)</f>
        <v>10.006356499999999</v>
      </c>
    </row>
    <row r="19" spans="1:18" ht="35.25" customHeight="1">
      <c r="A19" s="16">
        <v>13</v>
      </c>
      <c r="B19" s="17" t="s">
        <v>48</v>
      </c>
      <c r="C19" s="26" t="s">
        <v>76</v>
      </c>
      <c r="D19" s="20" t="s">
        <v>1</v>
      </c>
      <c r="E19" s="28">
        <v>508.7</v>
      </c>
      <c r="F19" s="32">
        <v>0.38</v>
      </c>
      <c r="G19" s="32">
        <v>0.0003</v>
      </c>
      <c r="H19" s="32">
        <v>0.68</v>
      </c>
      <c r="I19" s="29">
        <f t="shared" si="0"/>
        <v>0.7523354</v>
      </c>
      <c r="J19" s="29">
        <f t="shared" si="1"/>
        <v>0.0008323349999999998</v>
      </c>
      <c r="K19" s="50"/>
      <c r="L19" s="28"/>
      <c r="M19" s="28"/>
      <c r="N19" s="28"/>
      <c r="O19" s="18"/>
      <c r="P19" s="28">
        <f>ABS(P21+P20)</f>
        <v>0.35761461120000004</v>
      </c>
      <c r="Q19" s="89">
        <f t="shared" si="2"/>
        <v>1.1107823462000002</v>
      </c>
      <c r="R19" s="28">
        <f t="shared" si="3"/>
        <v>565.05497951194</v>
      </c>
    </row>
    <row r="20" spans="1:18" ht="12">
      <c r="A20" s="16">
        <v>14</v>
      </c>
      <c r="B20" s="17"/>
      <c r="C20" s="26"/>
      <c r="D20" s="20"/>
      <c r="E20" s="27"/>
      <c r="F20" s="32"/>
      <c r="G20" s="32"/>
      <c r="H20" s="32"/>
      <c r="I20" s="29"/>
      <c r="J20" s="29"/>
      <c r="K20" s="50" t="s">
        <v>75</v>
      </c>
      <c r="L20" s="28" t="s">
        <v>3</v>
      </c>
      <c r="M20" s="28">
        <v>0.24</v>
      </c>
      <c r="N20" s="16">
        <f>ABS(M20*E19)</f>
        <v>122.088</v>
      </c>
      <c r="O20" s="18">
        <v>1.2</v>
      </c>
      <c r="P20" s="28">
        <f>ABS(O20*M20*1.05*1.088*1.02)</f>
        <v>0.335591424</v>
      </c>
      <c r="Q20" s="89"/>
      <c r="R20" s="28"/>
    </row>
    <row r="21" spans="1:18" ht="12">
      <c r="A21" s="16">
        <v>15</v>
      </c>
      <c r="B21" s="17"/>
      <c r="C21" s="26"/>
      <c r="D21" s="20"/>
      <c r="E21" s="27"/>
      <c r="F21" s="32"/>
      <c r="G21" s="32"/>
      <c r="H21" s="32"/>
      <c r="I21" s="29"/>
      <c r="J21" s="29"/>
      <c r="K21" s="50" t="s">
        <v>49</v>
      </c>
      <c r="L21" s="28" t="s">
        <v>3</v>
      </c>
      <c r="M21" s="28">
        <v>0.027</v>
      </c>
      <c r="N21" s="16">
        <f>ABS(M21*E19)</f>
        <v>13.7349</v>
      </c>
      <c r="O21" s="18">
        <v>0.7</v>
      </c>
      <c r="P21" s="28">
        <f>ABS(O21*M21*1.05*1.088*1.02)</f>
        <v>0.022023187200000006</v>
      </c>
      <c r="Q21" s="89"/>
      <c r="R21" s="28"/>
    </row>
    <row r="22" spans="1:18" ht="12">
      <c r="A22" s="36"/>
      <c r="B22" s="37"/>
      <c r="C22" s="38" t="s">
        <v>5</v>
      </c>
      <c r="D22" s="39"/>
      <c r="E22" s="51"/>
      <c r="F22" s="52"/>
      <c r="G22" s="53"/>
      <c r="H22" s="53"/>
      <c r="I22" s="29"/>
      <c r="J22" s="29"/>
      <c r="K22" s="44"/>
      <c r="L22" s="45"/>
      <c r="M22" s="45"/>
      <c r="N22" s="45"/>
      <c r="O22" s="54"/>
      <c r="P22" s="44"/>
      <c r="Q22" s="95"/>
      <c r="R22" s="45">
        <f>SUM(R14:R21)</f>
        <v>4024.53776001194</v>
      </c>
    </row>
    <row r="23" spans="1:18" ht="12">
      <c r="A23" s="16"/>
      <c r="B23" s="17"/>
      <c r="C23" s="19" t="s">
        <v>13</v>
      </c>
      <c r="D23" s="20"/>
      <c r="E23" s="21"/>
      <c r="F23" s="22"/>
      <c r="G23" s="32"/>
      <c r="H23" s="32"/>
      <c r="I23" s="29"/>
      <c r="J23" s="29"/>
      <c r="K23" s="46"/>
      <c r="L23" s="28"/>
      <c r="M23" s="28"/>
      <c r="N23" s="28"/>
      <c r="O23" s="18"/>
      <c r="P23" s="47"/>
      <c r="Q23" s="94"/>
      <c r="R23" s="16"/>
    </row>
    <row r="24" spans="1:18" ht="48">
      <c r="A24" s="16">
        <v>16</v>
      </c>
      <c r="B24" s="17"/>
      <c r="C24" s="26" t="s">
        <v>58</v>
      </c>
      <c r="D24" s="20" t="s">
        <v>0</v>
      </c>
      <c r="E24" s="21" t="s">
        <v>92</v>
      </c>
      <c r="F24" s="22">
        <v>0</v>
      </c>
      <c r="G24" s="32">
        <v>0</v>
      </c>
      <c r="H24" s="32">
        <v>0</v>
      </c>
      <c r="I24" s="29">
        <f t="shared" si="0"/>
        <v>0</v>
      </c>
      <c r="J24" s="29">
        <f t="shared" si="1"/>
        <v>0</v>
      </c>
      <c r="K24" s="26" t="s">
        <v>58</v>
      </c>
      <c r="L24" s="20" t="s">
        <v>0</v>
      </c>
      <c r="M24" s="28">
        <v>1</v>
      </c>
      <c r="N24" s="28">
        <f aca="true" t="shared" si="4" ref="N24:N36">ABS(M24*E24)</f>
        <v>250</v>
      </c>
      <c r="O24" s="18">
        <v>0.35</v>
      </c>
      <c r="P24" s="28">
        <f>ABS(O24*M24*1.05*1.088*1.02)</f>
        <v>0.40783680000000005</v>
      </c>
      <c r="Q24" s="89">
        <f>I24+J24+P24</f>
        <v>0.40783680000000005</v>
      </c>
      <c r="R24" s="28">
        <f>SUM(Q24*E24)</f>
        <v>101.95920000000001</v>
      </c>
    </row>
    <row r="25" spans="1:18" ht="36">
      <c r="A25" s="16">
        <v>17</v>
      </c>
      <c r="B25" s="17"/>
      <c r="C25" s="26" t="s">
        <v>71</v>
      </c>
      <c r="D25" s="55" t="s">
        <v>0</v>
      </c>
      <c r="E25" s="21" t="s">
        <v>92</v>
      </c>
      <c r="F25" s="16">
        <v>0</v>
      </c>
      <c r="G25" s="16">
        <v>0</v>
      </c>
      <c r="H25" s="16">
        <v>0</v>
      </c>
      <c r="I25" s="29">
        <f t="shared" si="0"/>
        <v>0</v>
      </c>
      <c r="J25" s="29">
        <f t="shared" si="1"/>
        <v>0</v>
      </c>
      <c r="K25" s="26" t="s">
        <v>62</v>
      </c>
      <c r="L25" s="20" t="s">
        <v>0</v>
      </c>
      <c r="M25" s="16">
        <v>1</v>
      </c>
      <c r="N25" s="28">
        <f t="shared" si="4"/>
        <v>250</v>
      </c>
      <c r="O25" s="18">
        <v>33.33</v>
      </c>
      <c r="P25" s="28">
        <f aca="true" t="shared" si="5" ref="P25:P36">ABS(O25*M25*1.05*1.088*1.02)</f>
        <v>38.83771584</v>
      </c>
      <c r="Q25" s="89">
        <f>I25+J25+P25</f>
        <v>38.83771584</v>
      </c>
      <c r="R25" s="28">
        <f>ABS(Q25*E25)</f>
        <v>9709.428960000001</v>
      </c>
    </row>
    <row r="26" spans="1:18" ht="24">
      <c r="A26" s="16">
        <v>18</v>
      </c>
      <c r="B26" s="17"/>
      <c r="C26" s="26" t="s">
        <v>88</v>
      </c>
      <c r="D26" s="20" t="s">
        <v>0</v>
      </c>
      <c r="E26" s="49">
        <v>10</v>
      </c>
      <c r="F26" s="16">
        <v>0</v>
      </c>
      <c r="G26" s="16">
        <v>0</v>
      </c>
      <c r="H26" s="16">
        <v>0</v>
      </c>
      <c r="I26" s="29">
        <f t="shared" si="0"/>
        <v>0</v>
      </c>
      <c r="J26" s="29">
        <f t="shared" si="1"/>
        <v>0</v>
      </c>
      <c r="K26" s="26" t="s">
        <v>63</v>
      </c>
      <c r="L26" s="20" t="s">
        <v>0</v>
      </c>
      <c r="M26" s="28">
        <v>1</v>
      </c>
      <c r="N26" s="28">
        <f t="shared" si="4"/>
        <v>10</v>
      </c>
      <c r="O26" s="18">
        <v>1.083</v>
      </c>
      <c r="P26" s="28">
        <f t="shared" si="5"/>
        <v>1.2619635840000003</v>
      </c>
      <c r="Q26" s="89">
        <f aca="true" t="shared" si="6" ref="Q26:Q36">I26+J26+P26</f>
        <v>1.2619635840000003</v>
      </c>
      <c r="R26" s="28">
        <f>ABS(Q26*E26)</f>
        <v>12.619635840000003</v>
      </c>
    </row>
    <row r="27" spans="1:18" ht="48">
      <c r="A27" s="16">
        <v>19</v>
      </c>
      <c r="B27" s="17"/>
      <c r="C27" s="26" t="s">
        <v>89</v>
      </c>
      <c r="D27" s="20" t="s">
        <v>2</v>
      </c>
      <c r="E27" s="21" t="s">
        <v>101</v>
      </c>
      <c r="F27" s="22">
        <v>0</v>
      </c>
      <c r="G27" s="32">
        <v>0</v>
      </c>
      <c r="H27" s="32">
        <v>0</v>
      </c>
      <c r="I27" s="29">
        <f t="shared" si="0"/>
        <v>0</v>
      </c>
      <c r="J27" s="29">
        <f t="shared" si="1"/>
        <v>0</v>
      </c>
      <c r="K27" s="48" t="s">
        <v>64</v>
      </c>
      <c r="L27" s="49" t="s">
        <v>2</v>
      </c>
      <c r="M27" s="28">
        <v>1.02</v>
      </c>
      <c r="N27" s="28">
        <f t="shared" si="4"/>
        <v>16320</v>
      </c>
      <c r="O27" s="18">
        <v>0.08</v>
      </c>
      <c r="P27" s="28">
        <f t="shared" si="5"/>
        <v>0.09508423680000001</v>
      </c>
      <c r="Q27" s="89">
        <f t="shared" si="6"/>
        <v>0.09508423680000001</v>
      </c>
      <c r="R27" s="28">
        <f aca="true" t="shared" si="7" ref="R27:R36">SUM(Q27*E27)</f>
        <v>1521.3477888000002</v>
      </c>
    </row>
    <row r="28" spans="1:18" ht="24">
      <c r="A28" s="16">
        <v>20</v>
      </c>
      <c r="B28" s="17"/>
      <c r="C28" s="26" t="s">
        <v>106</v>
      </c>
      <c r="D28" s="20" t="s">
        <v>2</v>
      </c>
      <c r="E28" s="21" t="s">
        <v>103</v>
      </c>
      <c r="F28" s="22">
        <v>0</v>
      </c>
      <c r="G28" s="32">
        <v>0</v>
      </c>
      <c r="H28" s="32">
        <v>0</v>
      </c>
      <c r="I28" s="29">
        <f>F28*1979.83/1000</f>
        <v>0</v>
      </c>
      <c r="J28" s="29">
        <f>G28*2774.45/1000</f>
        <v>0</v>
      </c>
      <c r="K28" s="26" t="s">
        <v>105</v>
      </c>
      <c r="L28" s="20" t="s">
        <v>2</v>
      </c>
      <c r="M28" s="28">
        <v>1.02</v>
      </c>
      <c r="N28" s="28">
        <f t="shared" si="4"/>
        <v>637.5</v>
      </c>
      <c r="O28" s="18">
        <v>0.132</v>
      </c>
      <c r="P28" s="28">
        <f t="shared" si="5"/>
        <v>0.15688899072000004</v>
      </c>
      <c r="Q28" s="89">
        <f>I28+J28+P28</f>
        <v>0.15688899072000004</v>
      </c>
      <c r="R28" s="28">
        <f>SUM(Q28*E28)</f>
        <v>98.05561920000002</v>
      </c>
    </row>
    <row r="29" spans="1:18" ht="12">
      <c r="A29" s="16">
        <v>21</v>
      </c>
      <c r="B29" s="17"/>
      <c r="C29" s="26" t="s">
        <v>109</v>
      </c>
      <c r="D29" s="20" t="s">
        <v>2</v>
      </c>
      <c r="E29" s="21" t="s">
        <v>107</v>
      </c>
      <c r="F29" s="22">
        <v>0</v>
      </c>
      <c r="G29" s="32">
        <v>0</v>
      </c>
      <c r="H29" s="32">
        <v>0</v>
      </c>
      <c r="I29" s="29">
        <f>F29*1979.83/1000</f>
        <v>0</v>
      </c>
      <c r="J29" s="29">
        <f>G29*2774.45/1000</f>
        <v>0</v>
      </c>
      <c r="K29" s="26" t="s">
        <v>105</v>
      </c>
      <c r="L29" s="20" t="s">
        <v>2</v>
      </c>
      <c r="M29" s="28">
        <v>1.02</v>
      </c>
      <c r="N29" s="28">
        <f>ABS(M29*E29)</f>
        <v>306</v>
      </c>
      <c r="O29" s="18">
        <v>0.567</v>
      </c>
      <c r="P29" s="28">
        <f>ABS(O29*M29*1.05*1.088*1.02)</f>
        <v>0.67390952832</v>
      </c>
      <c r="Q29" s="89">
        <f>I29+J29+P29</f>
        <v>0.67390952832</v>
      </c>
      <c r="R29" s="28">
        <f>SUM(Q29*E29)</f>
        <v>202.17285849599998</v>
      </c>
    </row>
    <row r="30" spans="1:18" ht="36">
      <c r="A30" s="16"/>
      <c r="B30" s="17"/>
      <c r="C30" s="26" t="s">
        <v>114</v>
      </c>
      <c r="D30" s="20" t="s">
        <v>2</v>
      </c>
      <c r="E30" s="21" t="s">
        <v>103</v>
      </c>
      <c r="F30" s="22">
        <v>0</v>
      </c>
      <c r="G30" s="32">
        <v>0</v>
      </c>
      <c r="H30" s="32">
        <v>0</v>
      </c>
      <c r="I30" s="29">
        <f>F30*1979.83/1000</f>
        <v>0</v>
      </c>
      <c r="J30" s="29">
        <f>G30*2774.45/1000</f>
        <v>0</v>
      </c>
      <c r="K30" s="26" t="s">
        <v>113</v>
      </c>
      <c r="L30" s="20" t="s">
        <v>2</v>
      </c>
      <c r="M30" s="28">
        <v>1.02</v>
      </c>
      <c r="N30" s="28">
        <f>ABS(M30*E30)</f>
        <v>637.5</v>
      </c>
      <c r="O30" s="18">
        <v>0.6</v>
      </c>
      <c r="P30" s="28">
        <f>ABS(O30*M30*1.05*1.088*1.02)</f>
        <v>0.7131317760000001</v>
      </c>
      <c r="Q30" s="89">
        <f>I30+J30+P30</f>
        <v>0.7131317760000001</v>
      </c>
      <c r="R30" s="28">
        <f>SUM(Q30*E30)</f>
        <v>445.70736000000005</v>
      </c>
    </row>
    <row r="31" spans="1:18" ht="25.5" customHeight="1">
      <c r="A31" s="16">
        <v>22</v>
      </c>
      <c r="B31" s="17"/>
      <c r="C31" s="26" t="s">
        <v>59</v>
      </c>
      <c r="D31" s="20" t="s">
        <v>3</v>
      </c>
      <c r="E31" s="21" t="s">
        <v>93</v>
      </c>
      <c r="F31" s="22">
        <v>0</v>
      </c>
      <c r="G31" s="32">
        <v>0</v>
      </c>
      <c r="H31" s="32">
        <v>0</v>
      </c>
      <c r="I31" s="29">
        <f t="shared" si="0"/>
        <v>0</v>
      </c>
      <c r="J31" s="29">
        <f t="shared" si="1"/>
        <v>0</v>
      </c>
      <c r="K31" s="26" t="s">
        <v>102</v>
      </c>
      <c r="L31" s="20" t="s">
        <v>3</v>
      </c>
      <c r="M31" s="28">
        <v>1</v>
      </c>
      <c r="N31" s="28">
        <f t="shared" si="4"/>
        <v>883</v>
      </c>
      <c r="O31" s="18">
        <v>0.33</v>
      </c>
      <c r="P31" s="28">
        <f t="shared" si="5"/>
        <v>0.38453184000000007</v>
      </c>
      <c r="Q31" s="89">
        <f t="shared" si="6"/>
        <v>0.38453184000000007</v>
      </c>
      <c r="R31" s="28">
        <f t="shared" si="7"/>
        <v>339.54161472000004</v>
      </c>
    </row>
    <row r="32" spans="1:18" ht="26.25" customHeight="1">
      <c r="A32" s="16">
        <v>23</v>
      </c>
      <c r="B32" s="17"/>
      <c r="C32" s="26" t="s">
        <v>60</v>
      </c>
      <c r="D32" s="20" t="s">
        <v>2</v>
      </c>
      <c r="E32" s="21" t="s">
        <v>94</v>
      </c>
      <c r="F32" s="22">
        <v>0</v>
      </c>
      <c r="G32" s="32">
        <v>0</v>
      </c>
      <c r="H32" s="32">
        <v>0</v>
      </c>
      <c r="I32" s="29">
        <f t="shared" si="0"/>
        <v>0</v>
      </c>
      <c r="J32" s="29">
        <f t="shared" si="1"/>
        <v>0</v>
      </c>
      <c r="K32" s="26" t="s">
        <v>61</v>
      </c>
      <c r="L32" s="20" t="s">
        <v>2</v>
      </c>
      <c r="M32" s="28">
        <v>1</v>
      </c>
      <c r="N32" s="28">
        <f t="shared" si="4"/>
        <v>375</v>
      </c>
      <c r="O32" s="18">
        <v>0.736</v>
      </c>
      <c r="P32" s="28">
        <f t="shared" si="5"/>
        <v>0.857622528</v>
      </c>
      <c r="Q32" s="89">
        <f t="shared" si="6"/>
        <v>0.857622528</v>
      </c>
      <c r="R32" s="28">
        <f t="shared" si="7"/>
        <v>321.608448</v>
      </c>
    </row>
    <row r="33" spans="1:18" ht="36">
      <c r="A33" s="16"/>
      <c r="B33" s="17"/>
      <c r="C33" s="26" t="s">
        <v>115</v>
      </c>
      <c r="D33" s="20" t="s">
        <v>0</v>
      </c>
      <c r="E33" s="21" t="s">
        <v>92</v>
      </c>
      <c r="F33" s="22">
        <v>0</v>
      </c>
      <c r="G33" s="32">
        <v>0</v>
      </c>
      <c r="H33" s="32">
        <v>0</v>
      </c>
      <c r="I33" s="29">
        <f>F33*1979.83/1000</f>
        <v>0</v>
      </c>
      <c r="J33" s="29">
        <f>G33*2774.45/1000</f>
        <v>0</v>
      </c>
      <c r="K33" s="26" t="s">
        <v>110</v>
      </c>
      <c r="L33" s="20" t="s">
        <v>0</v>
      </c>
      <c r="M33" s="28">
        <v>1</v>
      </c>
      <c r="N33" s="28">
        <f>ABS(M33*E33)</f>
        <v>250</v>
      </c>
      <c r="O33" s="18">
        <v>0.4</v>
      </c>
      <c r="P33" s="28">
        <f>ABS(O33*M33*1.05*1.088*1.02)</f>
        <v>0.4660992000000001</v>
      </c>
      <c r="Q33" s="89">
        <f>I33+J33+P33</f>
        <v>0.4660992000000001</v>
      </c>
      <c r="R33" s="28">
        <f>SUM(Q33*E33)</f>
        <v>116.52480000000003</v>
      </c>
    </row>
    <row r="34" spans="1:18" ht="24">
      <c r="A34" s="16">
        <v>24</v>
      </c>
      <c r="B34" s="17"/>
      <c r="C34" s="26" t="s">
        <v>72</v>
      </c>
      <c r="D34" s="20" t="s">
        <v>0</v>
      </c>
      <c r="E34" s="21" t="s">
        <v>95</v>
      </c>
      <c r="F34" s="22">
        <v>0</v>
      </c>
      <c r="G34" s="32">
        <v>0</v>
      </c>
      <c r="H34" s="32">
        <v>0</v>
      </c>
      <c r="I34" s="29">
        <f t="shared" si="0"/>
        <v>0</v>
      </c>
      <c r="J34" s="29">
        <f t="shared" si="1"/>
        <v>0</v>
      </c>
      <c r="K34" s="26" t="s">
        <v>72</v>
      </c>
      <c r="L34" s="20" t="s">
        <v>0</v>
      </c>
      <c r="M34" s="28">
        <v>1</v>
      </c>
      <c r="N34" s="28">
        <f t="shared" si="4"/>
        <v>500</v>
      </c>
      <c r="O34" s="18">
        <v>0.3</v>
      </c>
      <c r="P34" s="28">
        <f t="shared" si="5"/>
        <v>0.3495744</v>
      </c>
      <c r="Q34" s="89">
        <f t="shared" si="6"/>
        <v>0.3495744</v>
      </c>
      <c r="R34" s="28">
        <f t="shared" si="7"/>
        <v>174.7872</v>
      </c>
    </row>
    <row r="35" spans="1:18" ht="27" customHeight="1">
      <c r="A35" s="16">
        <v>25</v>
      </c>
      <c r="B35" s="17"/>
      <c r="C35" s="26" t="s">
        <v>73</v>
      </c>
      <c r="D35" s="20" t="s">
        <v>0</v>
      </c>
      <c r="E35" s="21" t="s">
        <v>87</v>
      </c>
      <c r="F35" s="22">
        <v>0</v>
      </c>
      <c r="G35" s="32">
        <v>0</v>
      </c>
      <c r="H35" s="32">
        <v>0</v>
      </c>
      <c r="I35" s="29">
        <f t="shared" si="0"/>
        <v>0</v>
      </c>
      <c r="J35" s="29">
        <f t="shared" si="1"/>
        <v>0</v>
      </c>
      <c r="K35" s="26" t="s">
        <v>73</v>
      </c>
      <c r="L35" s="20" t="s">
        <v>0</v>
      </c>
      <c r="M35" s="28">
        <v>1</v>
      </c>
      <c r="N35" s="28">
        <f t="shared" si="4"/>
        <v>10</v>
      </c>
      <c r="O35" s="18">
        <v>6</v>
      </c>
      <c r="P35" s="28">
        <f t="shared" si="5"/>
        <v>6.991488000000001</v>
      </c>
      <c r="Q35" s="89">
        <f t="shared" si="6"/>
        <v>6.991488000000001</v>
      </c>
      <c r="R35" s="28">
        <f t="shared" si="7"/>
        <v>69.91488000000001</v>
      </c>
    </row>
    <row r="36" spans="1:18" ht="24">
      <c r="A36" s="16">
        <v>26</v>
      </c>
      <c r="B36" s="17"/>
      <c r="C36" s="26" t="s">
        <v>74</v>
      </c>
      <c r="D36" s="20" t="s">
        <v>0</v>
      </c>
      <c r="E36" s="21" t="s">
        <v>87</v>
      </c>
      <c r="F36" s="22">
        <v>0</v>
      </c>
      <c r="G36" s="32">
        <v>0</v>
      </c>
      <c r="H36" s="32">
        <v>0</v>
      </c>
      <c r="I36" s="29">
        <f t="shared" si="0"/>
        <v>0</v>
      </c>
      <c r="J36" s="29">
        <f t="shared" si="1"/>
        <v>0</v>
      </c>
      <c r="K36" s="26" t="s">
        <v>74</v>
      </c>
      <c r="L36" s="20" t="s">
        <v>0</v>
      </c>
      <c r="M36" s="28">
        <v>1</v>
      </c>
      <c r="N36" s="28">
        <f t="shared" si="4"/>
        <v>10</v>
      </c>
      <c r="O36" s="18">
        <v>3.5</v>
      </c>
      <c r="P36" s="28">
        <f t="shared" si="5"/>
        <v>4.078368000000001</v>
      </c>
      <c r="Q36" s="89">
        <f t="shared" si="6"/>
        <v>4.078368000000001</v>
      </c>
      <c r="R36" s="28">
        <f t="shared" si="7"/>
        <v>40.78368000000001</v>
      </c>
    </row>
    <row r="37" spans="1:18" ht="36">
      <c r="A37" s="16">
        <v>27</v>
      </c>
      <c r="B37" s="17"/>
      <c r="C37" s="26" t="s">
        <v>83</v>
      </c>
      <c r="D37" s="20" t="s">
        <v>0</v>
      </c>
      <c r="E37" s="49">
        <v>10</v>
      </c>
      <c r="F37" s="16">
        <v>0</v>
      </c>
      <c r="G37" s="16">
        <v>0</v>
      </c>
      <c r="H37" s="16">
        <v>0</v>
      </c>
      <c r="I37" s="29">
        <f>F37*1979.83/1000</f>
        <v>0</v>
      </c>
      <c r="J37" s="29">
        <f>G37*2774.45/1000</f>
        <v>0</v>
      </c>
      <c r="K37" s="26" t="s">
        <v>78</v>
      </c>
      <c r="L37" s="20" t="s">
        <v>0</v>
      </c>
      <c r="M37" s="28">
        <v>1</v>
      </c>
      <c r="N37" s="88">
        <f>ABS(M37*E37)</f>
        <v>10</v>
      </c>
      <c r="O37" s="28">
        <v>20.278</v>
      </c>
      <c r="P37" s="28">
        <f>ABS(O37*M37*1.05*1.0572*1.02)</f>
        <v>22.959992613599997</v>
      </c>
      <c r="Q37" s="89">
        <f>I37+J37+P37</f>
        <v>22.959992613599997</v>
      </c>
      <c r="R37" s="28">
        <f>ABS(Q37*E37)</f>
        <v>229.59992613599997</v>
      </c>
    </row>
    <row r="38" spans="1:18" ht="26.25" customHeight="1">
      <c r="A38" s="16">
        <v>28</v>
      </c>
      <c r="B38" s="17"/>
      <c r="C38" s="26" t="s">
        <v>65</v>
      </c>
      <c r="D38" s="20" t="s">
        <v>2</v>
      </c>
      <c r="E38" s="21" t="s">
        <v>108</v>
      </c>
      <c r="F38" s="22">
        <v>0</v>
      </c>
      <c r="G38" s="32">
        <v>0</v>
      </c>
      <c r="H38" s="32">
        <v>0</v>
      </c>
      <c r="I38" s="29">
        <f t="shared" si="0"/>
        <v>0</v>
      </c>
      <c r="J38" s="29">
        <f t="shared" si="1"/>
        <v>0</v>
      </c>
      <c r="K38" s="26" t="s">
        <v>65</v>
      </c>
      <c r="L38" s="20" t="s">
        <v>2</v>
      </c>
      <c r="M38" s="28">
        <v>1</v>
      </c>
      <c r="N38" s="28">
        <f>ABS(M38*E38)</f>
        <v>200</v>
      </c>
      <c r="O38" s="18">
        <v>1.09</v>
      </c>
      <c r="P38" s="28">
        <f>ABS(O38*M38*1.05*1.088*1.02)</f>
        <v>1.2701203200000002</v>
      </c>
      <c r="Q38" s="89">
        <f>I38+J38+P38</f>
        <v>1.2701203200000002</v>
      </c>
      <c r="R38" s="28">
        <f>SUM(Q38*E38)</f>
        <v>254.02406400000004</v>
      </c>
    </row>
    <row r="39" spans="1:18" ht="24">
      <c r="A39" s="16">
        <v>29</v>
      </c>
      <c r="B39" s="17"/>
      <c r="C39" s="26" t="s">
        <v>111</v>
      </c>
      <c r="D39" s="20" t="s">
        <v>0</v>
      </c>
      <c r="E39" s="21" t="s">
        <v>87</v>
      </c>
      <c r="F39" s="22">
        <v>0</v>
      </c>
      <c r="G39" s="32">
        <v>0</v>
      </c>
      <c r="H39" s="32">
        <v>0</v>
      </c>
      <c r="I39" s="29">
        <f>F39*1979.83/1000</f>
        <v>0</v>
      </c>
      <c r="J39" s="29">
        <f>G39*2774.45/1000</f>
        <v>0</v>
      </c>
      <c r="K39" s="26" t="s">
        <v>104</v>
      </c>
      <c r="L39" s="20" t="s">
        <v>0</v>
      </c>
      <c r="M39" s="28">
        <v>1</v>
      </c>
      <c r="N39" s="28">
        <f>ABS(M39*E39)</f>
        <v>10</v>
      </c>
      <c r="O39" s="18">
        <v>18</v>
      </c>
      <c r="P39" s="28">
        <f>ABS(O39*M39*1.05*1.088*1.02)</f>
        <v>20.974464000000005</v>
      </c>
      <c r="Q39" s="89">
        <f>I39+J39+P39</f>
        <v>20.974464000000005</v>
      </c>
      <c r="R39" s="28">
        <f>SUM(Q39*E39)</f>
        <v>209.74464000000006</v>
      </c>
    </row>
    <row r="40" spans="1:18" ht="12">
      <c r="A40" s="36"/>
      <c r="B40" s="37"/>
      <c r="C40" s="38" t="s">
        <v>5</v>
      </c>
      <c r="D40" s="39"/>
      <c r="E40" s="51"/>
      <c r="F40" s="52"/>
      <c r="G40" s="53"/>
      <c r="H40" s="53"/>
      <c r="I40" s="44"/>
      <c r="J40" s="44"/>
      <c r="K40" s="44"/>
      <c r="L40" s="45"/>
      <c r="M40" s="45"/>
      <c r="N40" s="45"/>
      <c r="O40" s="54"/>
      <c r="P40" s="44"/>
      <c r="Q40" s="44"/>
      <c r="R40" s="45">
        <f>SUM(R24:R39)</f>
        <v>13847.820675192</v>
      </c>
    </row>
    <row r="41" spans="1:18" ht="12">
      <c r="A41" s="56"/>
      <c r="B41" s="134" t="s">
        <v>6</v>
      </c>
      <c r="C41" s="135"/>
      <c r="D41" s="56"/>
      <c r="E41" s="56"/>
      <c r="F41" s="57"/>
      <c r="G41" s="58"/>
      <c r="H41" s="59"/>
      <c r="I41" s="60"/>
      <c r="J41" s="60"/>
      <c r="K41" s="60"/>
      <c r="L41" s="61"/>
      <c r="M41" s="61"/>
      <c r="N41" s="61"/>
      <c r="O41" s="62"/>
      <c r="P41" s="60"/>
      <c r="Q41" s="60"/>
      <c r="R41" s="63">
        <f>SUM(R40+R22+R12)</f>
        <v>31977.497042703937</v>
      </c>
    </row>
    <row r="42" spans="1:18" ht="12">
      <c r="A42" s="64"/>
      <c r="B42" s="65"/>
      <c r="C42" s="66"/>
      <c r="D42" s="64"/>
      <c r="E42" s="64"/>
      <c r="F42" s="67"/>
      <c r="G42" s="68"/>
      <c r="H42" s="74"/>
      <c r="I42" s="87"/>
      <c r="J42" s="87"/>
      <c r="K42" s="75"/>
      <c r="L42" s="70"/>
      <c r="M42" s="70"/>
      <c r="N42" s="70"/>
      <c r="O42" s="71"/>
      <c r="P42" s="69"/>
      <c r="Q42" s="69"/>
      <c r="R42" s="13"/>
    </row>
    <row r="43" spans="1:18" ht="12">
      <c r="A43" s="13"/>
      <c r="B43" s="136" t="s">
        <v>31</v>
      </c>
      <c r="C43" s="137"/>
      <c r="D43" s="72"/>
      <c r="E43" s="72"/>
      <c r="F43" s="73"/>
      <c r="G43" s="74"/>
      <c r="H43" s="74"/>
      <c r="I43" s="75"/>
      <c r="J43" s="75"/>
      <c r="K43" s="75"/>
      <c r="L43" s="76"/>
      <c r="M43" s="76"/>
      <c r="N43" s="86">
        <f>SUM(O25*E25)</f>
        <v>8332.5</v>
      </c>
      <c r="O43" s="77"/>
      <c r="P43" s="75"/>
      <c r="Q43" s="78"/>
      <c r="R43" s="79">
        <f>ABS(N44*0.133)</f>
        <v>3144.7846066796237</v>
      </c>
    </row>
    <row r="44" spans="1:18" ht="12">
      <c r="A44" s="13"/>
      <c r="B44" s="136" t="s">
        <v>5</v>
      </c>
      <c r="C44" s="137"/>
      <c r="D44" s="72"/>
      <c r="E44" s="72"/>
      <c r="F44" s="73"/>
      <c r="G44" s="74"/>
      <c r="H44" s="74"/>
      <c r="I44" s="75"/>
      <c r="J44" s="75"/>
      <c r="K44" s="75"/>
      <c r="L44" s="76"/>
      <c r="M44" s="76"/>
      <c r="N44" s="86">
        <f>ABS(R41-N43)</f>
        <v>23644.997042703937</v>
      </c>
      <c r="O44" s="77"/>
      <c r="P44" s="75"/>
      <c r="Q44" s="78"/>
      <c r="R44" s="79">
        <f>R43+R41</f>
        <v>35122.28164938356</v>
      </c>
    </row>
    <row r="45" spans="1:18" ht="12">
      <c r="A45" s="13"/>
      <c r="B45" s="136" t="s">
        <v>32</v>
      </c>
      <c r="C45" s="137"/>
      <c r="D45" s="72"/>
      <c r="E45" s="72"/>
      <c r="F45" s="73"/>
      <c r="G45" s="74"/>
      <c r="H45" s="74"/>
      <c r="I45" s="75"/>
      <c r="J45" s="75"/>
      <c r="K45" s="75"/>
      <c r="L45" s="76"/>
      <c r="M45" s="76"/>
      <c r="N45" s="86">
        <f>ABS(N44+R43)</f>
        <v>26789.78164938356</v>
      </c>
      <c r="O45" s="77"/>
      <c r="P45" s="75"/>
      <c r="Q45" s="78"/>
      <c r="R45" s="79">
        <f>ABS(N45*0.11)</f>
        <v>2946.8759814321916</v>
      </c>
    </row>
    <row r="46" spans="1:18" ht="12">
      <c r="A46" s="13"/>
      <c r="B46" s="136" t="s">
        <v>5</v>
      </c>
      <c r="C46" s="137"/>
      <c r="D46" s="72"/>
      <c r="E46" s="72"/>
      <c r="F46" s="73"/>
      <c r="G46" s="74"/>
      <c r="H46" s="74"/>
      <c r="I46" s="75"/>
      <c r="J46" s="75"/>
      <c r="K46" s="75"/>
      <c r="L46" s="76"/>
      <c r="M46" s="76"/>
      <c r="N46" s="76"/>
      <c r="O46" s="77"/>
      <c r="P46" s="75"/>
      <c r="Q46" s="78"/>
      <c r="R46" s="79">
        <f>R45+R44</f>
        <v>38069.15763081575</v>
      </c>
    </row>
  </sheetData>
  <sheetProtection/>
  <mergeCells count="18">
    <mergeCell ref="B45:C45"/>
    <mergeCell ref="B46:C46"/>
    <mergeCell ref="I4:J4"/>
    <mergeCell ref="K4:P4"/>
    <mergeCell ref="Q4:R4"/>
    <mergeCell ref="B41:C41"/>
    <mergeCell ref="B43:C43"/>
    <mergeCell ref="B44:C44"/>
    <mergeCell ref="A1:R1"/>
    <mergeCell ref="A2:Q2"/>
    <mergeCell ref="A3:Q3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2362204724409449" right="0.1968503937007874" top="0.5118110236220472" bottom="0.5511811023622047" header="0.2362204724409449" footer="0.31496062992125984"/>
  <pageSetup horizontalDpi="600" verticalDpi="600" orientation="landscape" r:id="rId1"/>
  <headerFooter alignWithMargins="0">
    <oddFooter>&amp;C&amp;P</oddFooter>
  </headerFooter>
  <colBreaks count="1" manualBreakCount="1">
    <brk id="18" max="65535" man="1"/>
  </colBreaks>
  <ignoredErrors>
    <ignoredError sqref="R26 P19" formula="1"/>
    <ignoredError sqref="E14:E18 E38:E41 E22:E26 E33:E37 E28:E29 E31:E32 E27 E30" numberStoredAsText="1"/>
    <ignoredError sqref="N44:N4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28">
      <selection activeCell="E11" sqref="E11"/>
    </sheetView>
  </sheetViews>
  <sheetFormatPr defaultColWidth="9.00390625" defaultRowHeight="12.75"/>
  <cols>
    <col min="1" max="1" width="5.125" style="99" customWidth="1"/>
    <col min="2" max="2" width="11.125" style="102" customWidth="1"/>
    <col min="3" max="3" width="45.125" style="96" customWidth="1"/>
    <col min="4" max="4" width="6.875" style="103" customWidth="1"/>
    <col min="5" max="5" width="8.625" style="103" customWidth="1"/>
    <col min="6" max="6" width="9.75390625" style="96" customWidth="1"/>
    <col min="7" max="7" width="11.375" style="96" customWidth="1"/>
    <col min="8" max="16384" width="9.125" style="96" customWidth="1"/>
  </cols>
  <sheetData>
    <row r="1" spans="1:18" ht="2.25" customHeight="1">
      <c r="A1" s="126"/>
      <c r="B1" s="126"/>
      <c r="C1" s="126"/>
      <c r="D1" s="126"/>
      <c r="E1" s="126"/>
      <c r="F1" s="126"/>
      <c r="G1" s="126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7" ht="6.75" customHeight="1">
      <c r="A2" s="97"/>
      <c r="B2" s="97"/>
      <c r="C2" s="97"/>
      <c r="D2" s="97"/>
      <c r="E2" s="97"/>
      <c r="F2" s="97"/>
      <c r="G2" s="97"/>
    </row>
    <row r="3" spans="1:7" ht="21" customHeight="1">
      <c r="A3" s="98"/>
      <c r="B3" s="121" t="s">
        <v>118</v>
      </c>
      <c r="C3" s="121"/>
      <c r="D3" s="99"/>
      <c r="E3" s="122" t="s">
        <v>116</v>
      </c>
      <c r="F3" s="122"/>
      <c r="G3" s="122"/>
    </row>
    <row r="4" spans="1:7" ht="12.75">
      <c r="A4" s="123" t="s">
        <v>98</v>
      </c>
      <c r="B4" s="124" t="s">
        <v>117</v>
      </c>
      <c r="C4" s="123" t="s">
        <v>99</v>
      </c>
      <c r="D4" s="123" t="s">
        <v>100</v>
      </c>
      <c r="E4" s="123" t="s">
        <v>9</v>
      </c>
      <c r="F4" s="124" t="s">
        <v>120</v>
      </c>
      <c r="G4" s="138" t="s">
        <v>121</v>
      </c>
    </row>
    <row r="5" spans="1:7" ht="31.5" customHeight="1">
      <c r="A5" s="123"/>
      <c r="B5" s="124"/>
      <c r="C5" s="123"/>
      <c r="D5" s="123"/>
      <c r="E5" s="123"/>
      <c r="F5" s="124"/>
      <c r="G5" s="119"/>
    </row>
    <row r="6" spans="1:7" s="93" customFormat="1" ht="12.75" customHeight="1">
      <c r="A6" s="91">
        <v>1</v>
      </c>
      <c r="B6" s="92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</row>
    <row r="7" spans="1:7" ht="12.75">
      <c r="A7" s="101"/>
      <c r="B7" s="104"/>
      <c r="C7" s="105" t="s">
        <v>50</v>
      </c>
      <c r="D7" s="106"/>
      <c r="E7" s="107"/>
      <c r="F7" s="101"/>
      <c r="G7" s="101"/>
    </row>
    <row r="8" spans="1:7" ht="25.5">
      <c r="A8" s="101">
        <v>1</v>
      </c>
      <c r="B8" s="107" t="s">
        <v>79</v>
      </c>
      <c r="C8" s="108" t="s">
        <v>112</v>
      </c>
      <c r="D8" s="106" t="s">
        <v>0</v>
      </c>
      <c r="E8" s="109">
        <v>250</v>
      </c>
      <c r="F8" s="100">
        <v>33.42104518</v>
      </c>
      <c r="G8" s="100">
        <f>VALUE(F8*E8)</f>
        <v>8355.261295</v>
      </c>
    </row>
    <row r="9" spans="1:7" ht="25.5">
      <c r="A9" s="101">
        <v>2</v>
      </c>
      <c r="B9" s="107" t="s">
        <v>119</v>
      </c>
      <c r="C9" s="108" t="s">
        <v>80</v>
      </c>
      <c r="D9" s="106" t="s">
        <v>81</v>
      </c>
      <c r="E9" s="90">
        <v>125</v>
      </c>
      <c r="F9" s="100">
        <v>45.99901849999999</v>
      </c>
      <c r="G9" s="100">
        <f aca="true" t="shared" si="0" ref="G9:G35">VALUE(F9*E9)</f>
        <v>5749.877312499999</v>
      </c>
    </row>
    <row r="10" spans="1:7" s="116" customFormat="1" ht="12.75">
      <c r="A10" s="111"/>
      <c r="B10" s="112"/>
      <c r="C10" s="113" t="s">
        <v>5</v>
      </c>
      <c r="D10" s="114"/>
      <c r="E10" s="111"/>
      <c r="F10" s="115"/>
      <c r="G10" s="115">
        <f>SUM(G8:G9)</f>
        <v>14105.1386075</v>
      </c>
    </row>
    <row r="11" spans="1:7" ht="12.75">
      <c r="A11" s="101"/>
      <c r="B11" s="104"/>
      <c r="C11" s="105" t="s">
        <v>51</v>
      </c>
      <c r="D11" s="106"/>
      <c r="E11" s="107"/>
      <c r="F11" s="100"/>
      <c r="G11" s="100"/>
    </row>
    <row r="12" spans="1:7" ht="22.5" customHeight="1">
      <c r="A12" s="101">
        <v>3</v>
      </c>
      <c r="B12" s="104" t="s">
        <v>52</v>
      </c>
      <c r="C12" s="108" t="s">
        <v>85</v>
      </c>
      <c r="D12" s="106" t="s">
        <v>53</v>
      </c>
      <c r="E12" s="107" t="s">
        <v>91</v>
      </c>
      <c r="F12" s="100">
        <v>13.6486895</v>
      </c>
      <c r="G12" s="100">
        <f t="shared" si="0"/>
        <v>2183.79032</v>
      </c>
    </row>
    <row r="13" spans="1:7" ht="12.75">
      <c r="A13" s="101">
        <v>4</v>
      </c>
      <c r="B13" s="107" t="s">
        <v>54</v>
      </c>
      <c r="C13" s="108" t="s">
        <v>55</v>
      </c>
      <c r="D13" s="106" t="s">
        <v>0</v>
      </c>
      <c r="E13" s="107" t="s">
        <v>87</v>
      </c>
      <c r="F13" s="100">
        <v>2.2254902</v>
      </c>
      <c r="G13" s="100">
        <f t="shared" si="0"/>
        <v>22.254901999999998</v>
      </c>
    </row>
    <row r="14" spans="1:7" ht="12.75">
      <c r="A14" s="101">
        <v>5</v>
      </c>
      <c r="B14" s="104" t="s">
        <v>56</v>
      </c>
      <c r="C14" s="108" t="s">
        <v>57</v>
      </c>
      <c r="D14" s="106" t="s">
        <v>0</v>
      </c>
      <c r="E14" s="107" t="s">
        <v>92</v>
      </c>
      <c r="F14" s="100">
        <v>4.7824276999999995</v>
      </c>
      <c r="G14" s="100">
        <f t="shared" si="0"/>
        <v>1195.6069249999998</v>
      </c>
    </row>
    <row r="15" spans="1:7" ht="12.75">
      <c r="A15" s="101">
        <v>6</v>
      </c>
      <c r="B15" s="104" t="s">
        <v>56</v>
      </c>
      <c r="C15" s="108" t="s">
        <v>84</v>
      </c>
      <c r="D15" s="106" t="s">
        <v>0</v>
      </c>
      <c r="E15" s="107" t="s">
        <v>87</v>
      </c>
      <c r="F15" s="100">
        <v>4.7824276999999995</v>
      </c>
      <c r="G15" s="100">
        <f t="shared" si="0"/>
        <v>47.824276999999995</v>
      </c>
    </row>
    <row r="16" spans="1:7" ht="12.75">
      <c r="A16" s="101">
        <v>7</v>
      </c>
      <c r="B16" s="104" t="s">
        <v>77</v>
      </c>
      <c r="C16" s="108" t="s">
        <v>90</v>
      </c>
      <c r="D16" s="106" t="s">
        <v>0</v>
      </c>
      <c r="E16" s="107" t="s">
        <v>87</v>
      </c>
      <c r="F16" s="100">
        <v>1.00063565</v>
      </c>
      <c r="G16" s="100">
        <f t="shared" si="0"/>
        <v>10.006356499999999</v>
      </c>
    </row>
    <row r="17" spans="1:7" ht="12.75">
      <c r="A17" s="101">
        <v>8</v>
      </c>
      <c r="B17" s="104" t="s">
        <v>48</v>
      </c>
      <c r="C17" s="108" t="s">
        <v>76</v>
      </c>
      <c r="D17" s="106" t="s">
        <v>1</v>
      </c>
      <c r="E17" s="100">
        <v>508.7</v>
      </c>
      <c r="F17" s="100">
        <v>1.1107823462000002</v>
      </c>
      <c r="G17" s="100">
        <f t="shared" si="0"/>
        <v>565.05497951194</v>
      </c>
    </row>
    <row r="18" spans="1:7" s="116" customFormat="1" ht="12.75">
      <c r="A18" s="111"/>
      <c r="B18" s="112"/>
      <c r="C18" s="113" t="s">
        <v>5</v>
      </c>
      <c r="D18" s="114"/>
      <c r="E18" s="117"/>
      <c r="F18" s="115"/>
      <c r="G18" s="115">
        <f>SUM(G12:G17)</f>
        <v>4024.53776001194</v>
      </c>
    </row>
    <row r="19" spans="1:7" ht="12.75">
      <c r="A19" s="101"/>
      <c r="B19" s="104"/>
      <c r="C19" s="105" t="s">
        <v>13</v>
      </c>
      <c r="D19" s="106"/>
      <c r="E19" s="107"/>
      <c r="F19" s="100"/>
      <c r="G19" s="100"/>
    </row>
    <row r="20" spans="1:7" ht="12.75">
      <c r="A20" s="101">
        <v>9</v>
      </c>
      <c r="B20" s="104"/>
      <c r="C20" s="108" t="s">
        <v>58</v>
      </c>
      <c r="D20" s="106" t="s">
        <v>0</v>
      </c>
      <c r="E20" s="107" t="s">
        <v>92</v>
      </c>
      <c r="F20" s="100">
        <v>0.40783680000000005</v>
      </c>
      <c r="G20" s="100">
        <f t="shared" si="0"/>
        <v>101.95920000000001</v>
      </c>
    </row>
    <row r="21" spans="1:7" ht="12.75">
      <c r="A21" s="101">
        <v>10</v>
      </c>
      <c r="B21" s="104"/>
      <c r="C21" s="108" t="s">
        <v>71</v>
      </c>
      <c r="D21" s="106" t="s">
        <v>0</v>
      </c>
      <c r="E21" s="107" t="s">
        <v>92</v>
      </c>
      <c r="F21" s="100">
        <v>38.83771584</v>
      </c>
      <c r="G21" s="100">
        <f t="shared" si="0"/>
        <v>9709.428960000001</v>
      </c>
    </row>
    <row r="22" spans="1:7" ht="12.75">
      <c r="A22" s="101">
        <v>11</v>
      </c>
      <c r="B22" s="104"/>
      <c r="C22" s="108" t="s">
        <v>88</v>
      </c>
      <c r="D22" s="106" t="s">
        <v>0</v>
      </c>
      <c r="E22" s="90">
        <v>10</v>
      </c>
      <c r="F22" s="100">
        <v>1.2619635840000003</v>
      </c>
      <c r="G22" s="100">
        <f t="shared" si="0"/>
        <v>12.619635840000003</v>
      </c>
    </row>
    <row r="23" spans="1:7" ht="12.75">
      <c r="A23" s="101">
        <v>12</v>
      </c>
      <c r="B23" s="104"/>
      <c r="C23" s="108" t="s">
        <v>89</v>
      </c>
      <c r="D23" s="106" t="s">
        <v>2</v>
      </c>
      <c r="E23" s="107" t="s">
        <v>101</v>
      </c>
      <c r="F23" s="100">
        <v>0.09508423680000001</v>
      </c>
      <c r="G23" s="100">
        <f t="shared" si="0"/>
        <v>1521.3477888000002</v>
      </c>
    </row>
    <row r="24" spans="1:7" ht="12.75">
      <c r="A24" s="101">
        <v>13</v>
      </c>
      <c r="B24" s="104"/>
      <c r="C24" s="108" t="s">
        <v>106</v>
      </c>
      <c r="D24" s="106" t="s">
        <v>2</v>
      </c>
      <c r="E24" s="107" t="s">
        <v>103</v>
      </c>
      <c r="F24" s="100">
        <v>0.15688899072000004</v>
      </c>
      <c r="G24" s="100">
        <f t="shared" si="0"/>
        <v>98.05561920000002</v>
      </c>
    </row>
    <row r="25" spans="1:7" ht="12.75">
      <c r="A25" s="101">
        <v>14</v>
      </c>
      <c r="B25" s="104"/>
      <c r="C25" s="108" t="s">
        <v>109</v>
      </c>
      <c r="D25" s="106" t="s">
        <v>2</v>
      </c>
      <c r="E25" s="107" t="s">
        <v>107</v>
      </c>
      <c r="F25" s="100">
        <v>0.67390952832</v>
      </c>
      <c r="G25" s="100">
        <f t="shared" si="0"/>
        <v>202.17285849599998</v>
      </c>
    </row>
    <row r="26" spans="1:7" ht="12.75">
      <c r="A26" s="101">
        <v>15</v>
      </c>
      <c r="B26" s="104"/>
      <c r="C26" s="108" t="s">
        <v>114</v>
      </c>
      <c r="D26" s="106" t="s">
        <v>2</v>
      </c>
      <c r="E26" s="107" t="s">
        <v>103</v>
      </c>
      <c r="F26" s="100">
        <v>0.7131317760000001</v>
      </c>
      <c r="G26" s="100">
        <f t="shared" si="0"/>
        <v>445.70736000000005</v>
      </c>
    </row>
    <row r="27" spans="1:7" ht="12.75">
      <c r="A27" s="101">
        <v>16</v>
      </c>
      <c r="B27" s="104"/>
      <c r="C27" s="108" t="s">
        <v>59</v>
      </c>
      <c r="D27" s="106" t="s">
        <v>3</v>
      </c>
      <c r="E27" s="107" t="s">
        <v>93</v>
      </c>
      <c r="F27" s="100">
        <v>0.38453184000000007</v>
      </c>
      <c r="G27" s="100">
        <f t="shared" si="0"/>
        <v>339.54161472000004</v>
      </c>
    </row>
    <row r="28" spans="1:7" ht="12.75">
      <c r="A28" s="101">
        <v>17</v>
      </c>
      <c r="B28" s="104"/>
      <c r="C28" s="108" t="s">
        <v>60</v>
      </c>
      <c r="D28" s="106" t="s">
        <v>2</v>
      </c>
      <c r="E28" s="107" t="s">
        <v>94</v>
      </c>
      <c r="F28" s="100">
        <v>0.857622528</v>
      </c>
      <c r="G28" s="100">
        <f t="shared" si="0"/>
        <v>321.608448</v>
      </c>
    </row>
    <row r="29" spans="1:7" ht="12.75">
      <c r="A29" s="101">
        <v>18</v>
      </c>
      <c r="B29" s="104"/>
      <c r="C29" s="108" t="s">
        <v>115</v>
      </c>
      <c r="D29" s="106" t="s">
        <v>0</v>
      </c>
      <c r="E29" s="107" t="s">
        <v>92</v>
      </c>
      <c r="F29" s="100">
        <v>0.4660992000000001</v>
      </c>
      <c r="G29" s="100">
        <f t="shared" si="0"/>
        <v>116.52480000000003</v>
      </c>
    </row>
    <row r="30" spans="1:7" ht="12.75">
      <c r="A30" s="101">
        <v>19</v>
      </c>
      <c r="B30" s="104"/>
      <c r="C30" s="108" t="s">
        <v>72</v>
      </c>
      <c r="D30" s="106" t="s">
        <v>0</v>
      </c>
      <c r="E30" s="107" t="s">
        <v>95</v>
      </c>
      <c r="F30" s="100">
        <v>0.3495744</v>
      </c>
      <c r="G30" s="100">
        <f t="shared" si="0"/>
        <v>174.7872</v>
      </c>
    </row>
    <row r="31" spans="1:7" ht="12.75">
      <c r="A31" s="101">
        <v>20</v>
      </c>
      <c r="B31" s="104"/>
      <c r="C31" s="108" t="s">
        <v>73</v>
      </c>
      <c r="D31" s="106" t="s">
        <v>0</v>
      </c>
      <c r="E31" s="107" t="s">
        <v>87</v>
      </c>
      <c r="F31" s="100">
        <v>6.991488000000001</v>
      </c>
      <c r="G31" s="100">
        <f t="shared" si="0"/>
        <v>69.91488000000001</v>
      </c>
    </row>
    <row r="32" spans="1:7" ht="12.75">
      <c r="A32" s="101">
        <v>21</v>
      </c>
      <c r="B32" s="104"/>
      <c r="C32" s="108" t="s">
        <v>74</v>
      </c>
      <c r="D32" s="106" t="s">
        <v>0</v>
      </c>
      <c r="E32" s="107" t="s">
        <v>87</v>
      </c>
      <c r="F32" s="100">
        <v>4.078368000000001</v>
      </c>
      <c r="G32" s="100">
        <f t="shared" si="0"/>
        <v>40.78368000000001</v>
      </c>
    </row>
    <row r="33" spans="1:7" ht="12.75">
      <c r="A33" s="101">
        <v>22</v>
      </c>
      <c r="B33" s="104"/>
      <c r="C33" s="108" t="s">
        <v>83</v>
      </c>
      <c r="D33" s="106" t="s">
        <v>0</v>
      </c>
      <c r="E33" s="90">
        <v>10</v>
      </c>
      <c r="F33" s="100">
        <v>22.959992613599997</v>
      </c>
      <c r="G33" s="100">
        <f t="shared" si="0"/>
        <v>229.59992613599997</v>
      </c>
    </row>
    <row r="34" spans="1:7" ht="12.75">
      <c r="A34" s="101">
        <v>23</v>
      </c>
      <c r="B34" s="104"/>
      <c r="C34" s="108" t="s">
        <v>65</v>
      </c>
      <c r="D34" s="106" t="s">
        <v>2</v>
      </c>
      <c r="E34" s="107" t="s">
        <v>108</v>
      </c>
      <c r="F34" s="100">
        <v>1.2701203200000002</v>
      </c>
      <c r="G34" s="100">
        <f t="shared" si="0"/>
        <v>254.02406400000004</v>
      </c>
    </row>
    <row r="35" spans="1:7" ht="12.75">
      <c r="A35" s="101">
        <v>24</v>
      </c>
      <c r="B35" s="104"/>
      <c r="C35" s="108" t="s">
        <v>111</v>
      </c>
      <c r="D35" s="106" t="s">
        <v>0</v>
      </c>
      <c r="E35" s="107" t="s">
        <v>87</v>
      </c>
      <c r="F35" s="100">
        <v>20.974464000000005</v>
      </c>
      <c r="G35" s="100">
        <f t="shared" si="0"/>
        <v>209.74464000000006</v>
      </c>
    </row>
    <row r="36" spans="1:7" s="116" customFormat="1" ht="12.75">
      <c r="A36" s="111"/>
      <c r="B36" s="112"/>
      <c r="C36" s="113" t="s">
        <v>5</v>
      </c>
      <c r="D36" s="114"/>
      <c r="E36" s="117"/>
      <c r="F36" s="111"/>
      <c r="G36" s="115">
        <f>SUM(G20:G35)</f>
        <v>13847.820675192</v>
      </c>
    </row>
    <row r="37" spans="1:7" ht="12.75">
      <c r="A37" s="101"/>
      <c r="B37" s="120" t="s">
        <v>6</v>
      </c>
      <c r="C37" s="120"/>
      <c r="D37" s="110"/>
      <c r="E37" s="110"/>
      <c r="F37" s="101"/>
      <c r="G37" s="110">
        <f>VALUE(G36+G18+G10)</f>
        <v>31977.497042703937</v>
      </c>
    </row>
    <row r="38" ht="6" customHeight="1"/>
    <row r="39" ht="3" customHeight="1"/>
    <row r="40" spans="3:7" ht="12.75">
      <c r="C40" s="96" t="s">
        <v>122</v>
      </c>
      <c r="G40" s="118">
        <v>8332.5</v>
      </c>
    </row>
    <row r="41" ht="3" customHeight="1">
      <c r="G41" s="118"/>
    </row>
    <row r="42" spans="3:7" ht="12.75">
      <c r="C42" s="96" t="s">
        <v>123</v>
      </c>
      <c r="G42" s="118">
        <f>VALUE(G37-G40)*0.133</f>
        <v>3144.7846066796237</v>
      </c>
    </row>
    <row r="43" ht="5.25" customHeight="1">
      <c r="G43" s="118"/>
    </row>
    <row r="44" spans="3:7" ht="12.75">
      <c r="C44" s="108" t="s">
        <v>5</v>
      </c>
      <c r="G44" s="118">
        <f>VALUE(G42+G37)</f>
        <v>35122.28164938356</v>
      </c>
    </row>
    <row r="45" ht="5.25" customHeight="1">
      <c r="G45" s="118"/>
    </row>
    <row r="46" spans="3:7" ht="12.75">
      <c r="C46" s="96" t="s">
        <v>32</v>
      </c>
      <c r="G46" s="118">
        <f>VALUE(G44-G40)*0.11</f>
        <v>2946.875981432192</v>
      </c>
    </row>
    <row r="47" ht="4.5" customHeight="1">
      <c r="G47" s="118"/>
    </row>
    <row r="48" spans="3:7" ht="12.75">
      <c r="C48" s="108" t="s">
        <v>5</v>
      </c>
      <c r="G48" s="118">
        <f>VALUE(G46+G44)</f>
        <v>38069.15763081575</v>
      </c>
    </row>
    <row r="49" ht="5.25" customHeight="1">
      <c r="G49" s="118"/>
    </row>
    <row r="50" spans="3:7" ht="12.75">
      <c r="C50" s="96" t="s">
        <v>124</v>
      </c>
      <c r="G50" s="118">
        <f>VALUE(G48-G40)*0.0075</f>
        <v>223.02493223111813</v>
      </c>
    </row>
    <row r="51" ht="3.75" customHeight="1">
      <c r="G51" s="118"/>
    </row>
    <row r="52" spans="3:7" ht="12.75">
      <c r="C52" s="108" t="s">
        <v>5</v>
      </c>
      <c r="G52" s="118">
        <f>VALUE(G50+G48)</f>
        <v>38292.182563046874</v>
      </c>
    </row>
    <row r="53" ht="4.5" customHeight="1">
      <c r="G53" s="118"/>
    </row>
    <row r="54" spans="3:7" ht="12.75">
      <c r="C54" s="96" t="s">
        <v>125</v>
      </c>
      <c r="G54" s="118">
        <f>VALUE(G52-G40)*0.008</f>
        <v>239.677460504375</v>
      </c>
    </row>
    <row r="55" ht="5.25" customHeight="1">
      <c r="G55" s="118"/>
    </row>
    <row r="56" spans="3:7" ht="12.75">
      <c r="C56" s="108" t="s">
        <v>5</v>
      </c>
      <c r="G56" s="118">
        <f>VALUE(G54+G52)</f>
        <v>38531.86002355125</v>
      </c>
    </row>
    <row r="57" ht="3.75" customHeight="1">
      <c r="G57" s="118"/>
    </row>
    <row r="58" spans="3:7" ht="12.75">
      <c r="C58" s="96" t="s">
        <v>126</v>
      </c>
      <c r="G58" s="118">
        <f>VALUE(G56*0.01)</f>
        <v>385.3186002355125</v>
      </c>
    </row>
    <row r="59" ht="4.5" customHeight="1">
      <c r="G59" s="118"/>
    </row>
    <row r="60" spans="3:7" ht="12.75">
      <c r="C60" s="108" t="s">
        <v>5</v>
      </c>
      <c r="G60" s="118">
        <f>VALUE(G58+G56)</f>
        <v>38917.17862378676</v>
      </c>
    </row>
    <row r="61" ht="4.5" customHeight="1">
      <c r="G61" s="118"/>
    </row>
    <row r="62" spans="3:7" ht="12.75">
      <c r="C62" s="96" t="s">
        <v>127</v>
      </c>
      <c r="G62" s="118">
        <f>VALUE(G60*0.2)</f>
        <v>7783.4357247573535</v>
      </c>
    </row>
    <row r="63" ht="4.5" customHeight="1">
      <c r="G63" s="118"/>
    </row>
    <row r="64" spans="3:7" ht="12.75">
      <c r="C64" s="108" t="s">
        <v>5</v>
      </c>
      <c r="G64" s="118">
        <f>VALUE(G62+G60)</f>
        <v>46700.61434854411</v>
      </c>
    </row>
  </sheetData>
  <sheetProtection/>
  <mergeCells count="11">
    <mergeCell ref="F4:F5"/>
    <mergeCell ref="G4:G5"/>
    <mergeCell ref="B37:C37"/>
    <mergeCell ref="A1:G1"/>
    <mergeCell ref="B3:C3"/>
    <mergeCell ref="E3:G3"/>
    <mergeCell ref="A4:A5"/>
    <mergeCell ref="B4:B5"/>
    <mergeCell ref="C4:C5"/>
    <mergeCell ref="D4:D5"/>
    <mergeCell ref="E4:E5"/>
  </mergeCells>
  <printOptions/>
  <pageMargins left="0.33" right="0.27" top="0.75" bottom="0.75" header="0.3" footer="0.3"/>
  <pageSetup horizontalDpi="600" verticalDpi="600" orientation="portrait" paperSize="9" r:id="rId1"/>
  <ignoredErrors>
    <ignoredError sqref="E12:E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Anatoly</dc:creator>
  <cp:keywords/>
  <dc:description/>
  <cp:lastModifiedBy>MARALIK</cp:lastModifiedBy>
  <cp:lastPrinted>2018-08-09T10:26:17Z</cp:lastPrinted>
  <dcterms:created xsi:type="dcterms:W3CDTF">2001-02-14T12:59:01Z</dcterms:created>
  <dcterms:modified xsi:type="dcterms:W3CDTF">2018-08-13T11:26:46Z</dcterms:modified>
  <cp:category/>
  <cp:version/>
  <cp:contentType/>
  <cp:contentStatus/>
</cp:coreProperties>
</file>