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5360" windowHeight="7620" firstSheet="6" activeTab="10"/>
  </bookViews>
  <sheets>
    <sheet name="Մարալիկ" sheetId="1" r:id="rId1"/>
    <sheet name="Աղին" sheetId="2" r:id="rId2"/>
    <sheet name="Անիավան" sheetId="3" r:id="rId3"/>
    <sheet name="Անիպեմզա" sheetId="4" r:id="rId4"/>
    <sheet name="Բագրավան" sheetId="5" r:id="rId5"/>
    <sheet name="Բարձրաշեն" sheetId="6" r:id="rId6"/>
    <sheet name="Գուսանագյուղ" sheetId="7" r:id="rId7"/>
    <sheet name="Իսահակյան" sheetId="8" r:id="rId8"/>
    <sheet name="Քարաբերդ" sheetId="18" r:id="rId9"/>
    <sheet name="Լանջիկ" sheetId="9" r:id="rId10"/>
    <sheet name="Լուսաղբյուր" sheetId="10" r:id="rId11"/>
    <sheet name="Սառնաղբյուր" sheetId="16" r:id="rId12"/>
    <sheet name="Ջրափի" sheetId="17" r:id="rId13"/>
    <sheet name="Հայկաձոր" sheetId="12" r:id="rId14"/>
    <sheet name="Ձիթհանքով" sheetId="13" r:id="rId15"/>
    <sheet name="Ձորակապ" sheetId="14" r:id="rId16"/>
    <sheet name="Սարակապ" sheetId="19" r:id="rId17"/>
    <sheet name="Շիրակավան" sheetId="15" r:id="rId18"/>
    <sheet name="Sheet1" sheetId="20" r:id="rId19"/>
  </sheets>
  <definedNames>
    <definedName name="_GoBack" localSheetId="9">Լանջիկ!#REF!</definedName>
    <definedName name="_xlnm.Print_Area" localSheetId="1">Աղին!$A$1:$L$43</definedName>
  </definedNames>
  <calcPr calcId="124519"/>
</workbook>
</file>

<file path=xl/calcChain.xml><?xml version="1.0" encoding="utf-8"?>
<calcChain xmlns="http://schemas.openxmlformats.org/spreadsheetml/2006/main">
  <c r="J30" i="5"/>
  <c r="H52" i="13" l="1"/>
  <c r="H55" i="9"/>
  <c r="J48" i="17" l="1"/>
  <c r="J72" i="16"/>
  <c r="J38" i="10"/>
  <c r="J95" i="9"/>
  <c r="J48" i="18"/>
  <c r="J48" i="8"/>
  <c r="J43" i="7"/>
  <c r="J43" i="5"/>
  <c r="J50" i="4"/>
  <c r="J29" i="3"/>
  <c r="I192" i="1" l="1"/>
  <c r="I187"/>
  <c r="I188"/>
  <c r="I189"/>
  <c r="I190"/>
  <c r="I186"/>
  <c r="H28" i="19" l="1"/>
  <c r="H19"/>
  <c r="H7"/>
  <c r="H24" i="15"/>
  <c r="H23"/>
  <c r="H13"/>
  <c r="H18"/>
  <c r="H5"/>
  <c r="H6"/>
  <c r="H7"/>
  <c r="H4"/>
  <c r="H6" i="14"/>
  <c r="H5"/>
  <c r="H4"/>
  <c r="H10" i="13"/>
  <c r="H5"/>
  <c r="H6"/>
  <c r="H4"/>
  <c r="H25" i="12"/>
  <c r="H24"/>
  <c r="H23"/>
  <c r="H22"/>
  <c r="H21"/>
  <c r="H20"/>
  <c r="H19"/>
  <c r="H18"/>
  <c r="H6" i="17"/>
  <c r="H64" i="16" l="1"/>
  <c r="H4"/>
  <c r="H27" i="10"/>
  <c r="H24"/>
  <c r="H4"/>
  <c r="H5" i="9"/>
  <c r="H25" i="18"/>
  <c r="H18"/>
  <c r="H5"/>
  <c r="H4"/>
  <c r="H7" i="8"/>
  <c r="H6"/>
  <c r="H5"/>
  <c r="H4"/>
  <c r="H6" i="7"/>
  <c r="H4"/>
  <c r="H9" i="5"/>
  <c r="H8"/>
  <c r="H7"/>
  <c r="G4" i="4" l="1"/>
  <c r="H5" i="3"/>
  <c r="H4"/>
  <c r="G16" i="2"/>
  <c r="G15"/>
  <c r="J5"/>
  <c r="J4"/>
  <c r="G4" l="1"/>
  <c r="J41"/>
  <c r="I182" i="1"/>
  <c r="I181"/>
  <c r="I196" s="1"/>
  <c r="J72" i="19" l="1"/>
  <c r="I72" s="1"/>
  <c r="J24"/>
  <c r="J29"/>
  <c r="I29" s="1"/>
  <c r="J30"/>
  <c r="I30" s="1"/>
  <c r="J31"/>
  <c r="I31" s="1"/>
  <c r="J32"/>
  <c r="I32" s="1"/>
  <c r="J33"/>
  <c r="I33" s="1"/>
  <c r="J34"/>
  <c r="I34" s="1"/>
  <c r="J35"/>
  <c r="I35" s="1"/>
  <c r="J36"/>
  <c r="I36" s="1"/>
  <c r="J37"/>
  <c r="I37" s="1"/>
  <c r="J38"/>
  <c r="I38" s="1"/>
  <c r="J39"/>
  <c r="I39" s="1"/>
  <c r="J40"/>
  <c r="I40" s="1"/>
  <c r="J41"/>
  <c r="I41" s="1"/>
  <c r="J42"/>
  <c r="I42" s="1"/>
  <c r="J43"/>
  <c r="I43" s="1"/>
  <c r="J44"/>
  <c r="I44" s="1"/>
  <c r="J45"/>
  <c r="I45" s="1"/>
  <c r="J46"/>
  <c r="I46" s="1"/>
  <c r="J47"/>
  <c r="I47" s="1"/>
  <c r="J71"/>
  <c r="I71" s="1"/>
  <c r="J59" i="15"/>
  <c r="I59" s="1"/>
  <c r="J60"/>
  <c r="I60" s="1"/>
  <c r="J58"/>
  <c r="I58" s="1"/>
  <c r="J54"/>
  <c r="I54" s="1"/>
  <c r="J55"/>
  <c r="I55" s="1"/>
  <c r="J56"/>
  <c r="I56" s="1"/>
  <c r="J53"/>
  <c r="I53" s="1"/>
  <c r="J41"/>
  <c r="I41" s="1"/>
  <c r="J40"/>
  <c r="I40" s="1"/>
  <c r="J38"/>
  <c r="I38" s="1"/>
  <c r="J37"/>
  <c r="I37" s="1"/>
  <c r="J36"/>
  <c r="J35"/>
  <c r="I35" s="1"/>
  <c r="J16"/>
  <c r="I16" s="1"/>
  <c r="J8"/>
  <c r="J36" i="14"/>
  <c r="I36" s="1"/>
  <c r="J29"/>
  <c r="I29" s="1"/>
  <c r="J30"/>
  <c r="I30" s="1"/>
  <c r="J31"/>
  <c r="I31"/>
  <c r="J28"/>
  <c r="I28" s="1"/>
  <c r="J27"/>
  <c r="I27" s="1"/>
  <c r="J26"/>
  <c r="I26" s="1"/>
  <c r="J25"/>
  <c r="I25" s="1"/>
  <c r="J24"/>
  <c r="I24" s="1"/>
  <c r="J23"/>
  <c r="I23" s="1"/>
  <c r="J22"/>
  <c r="I22" s="1"/>
  <c r="J21"/>
  <c r="I21" s="1"/>
  <c r="J20"/>
  <c r="I20" s="1"/>
  <c r="J18"/>
  <c r="I18" s="1"/>
  <c r="J17"/>
  <c r="I17" s="1"/>
  <c r="J16"/>
  <c r="I16" s="1"/>
  <c r="J15"/>
  <c r="I15" s="1"/>
  <c r="J14"/>
  <c r="I14" s="1"/>
  <c r="J8"/>
  <c r="I8" s="1"/>
  <c r="J73" i="13"/>
  <c r="I73" s="1"/>
  <c r="J72"/>
  <c r="I72" s="1"/>
  <c r="J71"/>
  <c r="I71" s="1"/>
  <c r="J70"/>
  <c r="I70" s="1"/>
  <c r="J69"/>
  <c r="I69" s="1"/>
  <c r="J68"/>
  <c r="I68" s="1"/>
  <c r="J67"/>
  <c r="I67" s="1"/>
  <c r="J66"/>
  <c r="I66" s="1"/>
  <c r="J65"/>
  <c r="I65" s="1"/>
  <c r="J64"/>
  <c r="I64" s="1"/>
  <c r="J62"/>
  <c r="I62" s="1"/>
  <c r="J61"/>
  <c r="I61" s="1"/>
  <c r="J60"/>
  <c r="I60" s="1"/>
  <c r="J59"/>
  <c r="I59" s="1"/>
  <c r="J58"/>
  <c r="I58" s="1"/>
  <c r="J57"/>
  <c r="I57" s="1"/>
  <c r="J56"/>
  <c r="I56" s="1"/>
  <c r="J55"/>
  <c r="I55" s="1"/>
  <c r="J54"/>
  <c r="I54" s="1"/>
  <c r="J53"/>
  <c r="I53" s="1"/>
  <c r="J50"/>
  <c r="I50" s="1"/>
  <c r="J49"/>
  <c r="I49" s="1"/>
  <c r="J48"/>
  <c r="I48" s="1"/>
  <c r="J45"/>
  <c r="I45" s="1"/>
  <c r="J44"/>
  <c r="I44" s="1"/>
  <c r="J43"/>
  <c r="I43" s="1"/>
  <c r="J42"/>
  <c r="I42" s="1"/>
  <c r="J41"/>
  <c r="I41" s="1"/>
  <c r="J40"/>
  <c r="I40" s="1"/>
  <c r="J39"/>
  <c r="I39" s="1"/>
  <c r="J38"/>
  <c r="I38" s="1"/>
  <c r="J37"/>
  <c r="I37" s="1"/>
  <c r="J36"/>
  <c r="I36" s="1"/>
  <c r="J29"/>
  <c r="I29" s="1"/>
  <c r="J28"/>
  <c r="I28" s="1"/>
  <c r="J27"/>
  <c r="I27" s="1"/>
  <c r="J26"/>
  <c r="I26" s="1"/>
  <c r="J25"/>
  <c r="I25" s="1"/>
  <c r="J23"/>
  <c r="I23" s="1"/>
  <c r="J22"/>
  <c r="I22" s="1"/>
  <c r="J21"/>
  <c r="I21" s="1"/>
  <c r="J20"/>
  <c r="I20" s="1"/>
  <c r="J91" i="19" l="1"/>
  <c r="J41" i="14"/>
  <c r="J63" i="15"/>
  <c r="I8"/>
  <c r="I24" i="19"/>
  <c r="J19" i="13"/>
  <c r="I19" s="1"/>
  <c r="J18"/>
  <c r="I18" s="1"/>
  <c r="J17"/>
  <c r="I17" s="1"/>
  <c r="J16"/>
  <c r="I16" s="1"/>
  <c r="J15"/>
  <c r="I15" s="1"/>
  <c r="J9"/>
  <c r="I9" s="1"/>
  <c r="J8"/>
  <c r="I8" s="1"/>
  <c r="J7"/>
  <c r="I7" s="1"/>
  <c r="J57" i="12" l="1"/>
  <c r="I57" s="1"/>
  <c r="J43"/>
  <c r="I43" s="1"/>
  <c r="J42"/>
  <c r="J41"/>
  <c r="I41" s="1"/>
  <c r="J40"/>
  <c r="I40" s="1"/>
  <c r="J39"/>
  <c r="I39" s="1"/>
  <c r="J38"/>
  <c r="I38" s="1"/>
  <c r="J37"/>
  <c r="I37" s="1"/>
  <c r="J34"/>
  <c r="I34" s="1"/>
  <c r="J33"/>
  <c r="I33" s="1"/>
  <c r="J32"/>
  <c r="I32" s="1"/>
  <c r="J31"/>
  <c r="I31" s="1"/>
  <c r="J30"/>
  <c r="I30" s="1"/>
  <c r="J17"/>
  <c r="I17" s="1"/>
  <c r="J16"/>
  <c r="I16" s="1"/>
  <c r="J14"/>
  <c r="I14" s="1"/>
  <c r="J13"/>
  <c r="I13" s="1"/>
  <c r="J11"/>
  <c r="I11" s="1"/>
  <c r="J7"/>
  <c r="I7" s="1"/>
  <c r="J6"/>
  <c r="J66"/>
  <c r="I66" s="1"/>
  <c r="J65"/>
  <c r="I65" s="1"/>
  <c r="J64"/>
  <c r="I64" s="1"/>
  <c r="J63"/>
  <c r="I63" s="1"/>
  <c r="J62"/>
  <c r="I62" s="1"/>
  <c r="J61"/>
  <c r="I61" s="1"/>
  <c r="J60"/>
  <c r="I60" s="1"/>
  <c r="J59"/>
  <c r="I59" s="1"/>
  <c r="I6" l="1"/>
  <c r="J70"/>
  <c r="H9" i="17"/>
  <c r="E48"/>
  <c r="H4"/>
  <c r="H5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8" l="1"/>
  <c r="J76" i="13" l="1"/>
  <c r="J7" i="6" l="1"/>
</calcChain>
</file>

<file path=xl/sharedStrings.xml><?xml version="1.0" encoding="utf-8"?>
<sst xmlns="http://schemas.openxmlformats.org/spreadsheetml/2006/main" count="3473" uniqueCount="1051">
  <si>
    <r>
      <t>Հ</t>
    </r>
    <r>
      <rPr>
        <b/>
        <sz val="10"/>
        <color rgb="FF000000"/>
        <rFont val="Arial LatArm"/>
        <family val="2"/>
      </rPr>
      <t>/</t>
    </r>
    <r>
      <rPr>
        <b/>
        <sz val="10"/>
        <color rgb="FF000000"/>
        <rFont val="Sylfaen"/>
        <family val="1"/>
        <charset val="204"/>
      </rPr>
      <t>Հ</t>
    </r>
  </si>
  <si>
    <t>ÐÇÙÝ³Ï³Ý ÙÇçáóÝ»ñ</t>
  </si>
  <si>
    <t>7176/127</t>
  </si>
  <si>
    <t>1000/11,65</t>
  </si>
  <si>
    <t>Սարք թվային տեսագրող DS-7208HQHI-SH</t>
  </si>
  <si>
    <t>Սարք թվային տեսագրող DS-7204HQHI-SH</t>
  </si>
  <si>
    <t>Տեսախցիկ DS-2CE16DIT-VFIR3</t>
  </si>
  <si>
    <t>Տեսախցիկ DS-2CE56DIT-IRMM 2.8 mm</t>
  </si>
  <si>
    <t>Տեսախցիկ DS-2CE56DIT-IR  2.8 mm</t>
  </si>
  <si>
    <t>Մալուխ 4*0.22+1</t>
  </si>
  <si>
    <t>Սնուցման աղբյուր 2.5Ա</t>
  </si>
  <si>
    <t>Կոշտ սկավառակ 1TB</t>
  </si>
  <si>
    <t>Սահարան+շխթաներով ճոճանակ</t>
  </si>
  <si>
    <t>Ճոճանակ չորս տեղով</t>
  </si>
  <si>
    <t>Ձգաձող</t>
  </si>
  <si>
    <t>Տպիչ, CANON</t>
  </si>
  <si>
    <t>Մոնիտոր LG</t>
  </si>
  <si>
    <t>Դյուրակիր համակարգիչ HP</t>
  </si>
  <si>
    <t>Հեռուստացույց PHILIPS</t>
  </si>
  <si>
    <t>Լամինատից սեղան</t>
  </si>
  <si>
    <t>Սեղան շախմատի</t>
  </si>
  <si>
    <t>Սեղան բլոտի</t>
  </si>
  <si>
    <t>Աթոռ լամինատից</t>
  </si>
  <si>
    <t>Զոդման ապարատ RESANTA</t>
  </si>
  <si>
    <t>Մկնիկ GENIUS</t>
  </si>
  <si>
    <t>Դյուրակիր համակարգիչ ASUS</t>
  </si>
  <si>
    <t>Հիմնական միջոցի անվանումը</t>
  </si>
  <si>
    <t>Ձեռք բերման տարեթիվը</t>
  </si>
  <si>
    <t>Օգտակար ծառայության ժամկետ</t>
  </si>
  <si>
    <t>Քանակը</t>
  </si>
  <si>
    <t>Կուտակված մաշվածություն</t>
  </si>
  <si>
    <r>
      <t xml:space="preserve">Մաշվածություն </t>
    </r>
    <r>
      <rPr>
        <b/>
        <sz val="10"/>
        <color rgb="FF000000"/>
        <rFont val="Calibri"/>
        <family val="2"/>
        <charset val="204"/>
      </rPr>
      <t>%</t>
    </r>
  </si>
  <si>
    <t>N</t>
  </si>
  <si>
    <t>Ñ³ï</t>
  </si>
  <si>
    <t>1990Ã.</t>
  </si>
  <si>
    <t>1872Ã.</t>
  </si>
  <si>
    <t>1971Ã.</t>
  </si>
  <si>
    <t>1985Ã.</t>
  </si>
  <si>
    <t>1992Ã.</t>
  </si>
  <si>
    <t>2007Ã.</t>
  </si>
  <si>
    <t>-</t>
  </si>
  <si>
    <t>1984Ã.</t>
  </si>
  <si>
    <t>1991Ã.</t>
  </si>
  <si>
    <t>2002 Ã.</t>
  </si>
  <si>
    <t>P/ V</t>
  </si>
  <si>
    <t>2015 Ã.</t>
  </si>
  <si>
    <t>PRINTER</t>
  </si>
  <si>
    <t>1987 Ã.</t>
  </si>
  <si>
    <t>2012 Ã.</t>
  </si>
  <si>
    <t>2017 Ã.</t>
  </si>
  <si>
    <t>Կառուցապատման կամ ձեռք բերման տարեթիվը</t>
  </si>
  <si>
    <t>Չափի միավոր</t>
  </si>
  <si>
    <t>Գույքի անվանումը</t>
  </si>
  <si>
    <t>Հաշվեկշռային ընդհանուր արժեքը /հազ. դրամ/</t>
  </si>
  <si>
    <t>Չափի միավորը</t>
  </si>
  <si>
    <t>Միավորի արժեքը</t>
  </si>
  <si>
    <t>Հաշվեկշռային ընդհանուր արժեքը/հազար դրամ/</t>
  </si>
  <si>
    <t>Գույքի տեխնիկական վիճակի նկարագրությունը</t>
  </si>
  <si>
    <t>Բնակելի շենք 2 հարկանի</t>
  </si>
  <si>
    <t>հատ</t>
  </si>
  <si>
    <t>Ենթակա է վերանորոգման</t>
  </si>
  <si>
    <t>Բնակելի շենք 1 հարկանի</t>
  </si>
  <si>
    <t>Մանկապարտեզի շենք</t>
  </si>
  <si>
    <t>մարզադաշտ</t>
  </si>
  <si>
    <t>Հատ</t>
  </si>
  <si>
    <t>ջրամբարներ</t>
  </si>
  <si>
    <t>Կիսակառույց շենքեր</t>
  </si>
  <si>
    <t>գերեզմանոց</t>
  </si>
  <si>
    <t>բավարար</t>
  </si>
  <si>
    <t>Գիշերային լուսավորության ցանց լուսարձակներով</t>
  </si>
  <si>
    <t>Երկաթյա պահարան</t>
  </si>
  <si>
    <t>Համակարգիչ Ե-5700</t>
  </si>
  <si>
    <t>Տպող սարք</t>
  </si>
  <si>
    <t>կրակմարիչ</t>
  </si>
  <si>
    <t>լավ</t>
  </si>
  <si>
    <t>Ջրի պոմպ</t>
  </si>
  <si>
    <t>Կամերայի գրանցող սարք</t>
  </si>
  <si>
    <t>գրասեղան</t>
  </si>
  <si>
    <t>Գրասեղան ղեկավարի</t>
  </si>
  <si>
    <t>Պահարան փաստաթղթերի համար</t>
  </si>
  <si>
    <t>Աթոռ կիսափափուկ</t>
  </si>
  <si>
    <t>Բազկաթոռ ղեկավարի</t>
  </si>
  <si>
    <t>Քանակ</t>
  </si>
  <si>
    <t>Տարեթիվը</t>
  </si>
  <si>
    <t>ենթակա է հիմնանորոգման</t>
  </si>
  <si>
    <t xml:space="preserve">ենթակա է հիմնանորոգման </t>
  </si>
  <si>
    <t>Ներհամայնքային  ճանապարհներ</t>
  </si>
  <si>
    <t>Գերեզմանի   ցանկապատ</t>
  </si>
  <si>
    <t>Մանկապարտեզի  շենք-</t>
  </si>
  <si>
    <t>Մշակույթի  տան  շենք-</t>
  </si>
  <si>
    <t>Կասսա  երկաթյա</t>
  </si>
  <si>
    <t>Պահարան</t>
  </si>
  <si>
    <t>Հանգստաքար</t>
  </si>
  <si>
    <t>Տնային  գիրք</t>
  </si>
  <si>
    <t>Ցուցանակ</t>
  </si>
  <si>
    <t>Համակարգիչ</t>
  </si>
  <si>
    <t>Տպիչ  սարք</t>
  </si>
  <si>
    <t>Հանակարգչի  սեղան</t>
  </si>
  <si>
    <t>Համակարգչի  մոնիտոր</t>
  </si>
  <si>
    <t>Մահճակալ  երկու հարկանի</t>
  </si>
  <si>
    <t>Դահլիճի  աթոռներ</t>
  </si>
  <si>
    <t>Երկաթյա  գրադարակ</t>
  </si>
  <si>
    <t>Գրքային  ֆոնդ</t>
  </si>
  <si>
    <t>Գտնվում  է մաշված  վիճակում</t>
  </si>
  <si>
    <t xml:space="preserve">Երկաթբետոնյա սալիկներ (չափերը՝ 2.0x2.0 մետր, մակերեսը՝ 4 քառակուսի  մետր, հաստությունը՝ 15-20 սանտիմետր) </t>
  </si>
  <si>
    <t>Մեկ խորքային հոր,մեկ ջրաթափ ավազան,2552գծմ ջրատար</t>
  </si>
  <si>
    <t>Արևային ջրատաքացման համակարգ</t>
  </si>
  <si>
    <t>Տեսախցիկ,գրանցող սարք.հիշողության սարք և լարեր</t>
  </si>
  <si>
    <t>ԸՆԴԱՄԵՆԸ</t>
  </si>
  <si>
    <t>Միավորի արժեքը /հազար դրամ/</t>
  </si>
  <si>
    <t>Հաշվեկշռային ընդհանուր արժեքը /հազար դրամ/</t>
  </si>
  <si>
    <t>Գույքի տեխնիկական վիճակի նկարարգրությունը</t>
  </si>
  <si>
    <t>Համայնքապետարանի վարչական շենք</t>
  </si>
  <si>
    <t>1978թ</t>
  </si>
  <si>
    <t>Գտնվում է բարվոք վիճակում և շահագործվում է</t>
  </si>
  <si>
    <t>1972թ</t>
  </si>
  <si>
    <t>Մշակույթի  տան շենք</t>
  </si>
  <si>
    <t>1961թ</t>
  </si>
  <si>
    <t>Բնակելի շենք /երկու հարկանի/</t>
  </si>
  <si>
    <t>1982թ</t>
  </si>
  <si>
    <t>Բնակելի շենք /մեկ  հարկանի/</t>
  </si>
  <si>
    <t>1989թ</t>
  </si>
  <si>
    <t>1990թ</t>
  </si>
  <si>
    <t>Մետաղյա պահարան /մեծ/</t>
  </si>
  <si>
    <t>1973թ</t>
  </si>
  <si>
    <t>Մետաղյա պահարան  /փոքր/</t>
  </si>
  <si>
    <t>Գրքապահարան</t>
  </si>
  <si>
    <t>Գրասեղան</t>
  </si>
  <si>
    <t>Պոմպակայան</t>
  </si>
  <si>
    <t>Գերեզմանատուն</t>
  </si>
  <si>
    <t>Գնահատված չէ</t>
  </si>
  <si>
    <t>Գերեզմանատունը ունի բաց կարգավիճակ, վերանորոգման կարիք ունի ցանկապատը</t>
  </si>
  <si>
    <t>Մարզադաշտ</t>
  </si>
  <si>
    <t>1980թ</t>
  </si>
  <si>
    <t>Հուշարձան</t>
  </si>
  <si>
    <t>1970թ</t>
  </si>
  <si>
    <t>Կարիք ունի մասնակի վերանորոգման</t>
  </si>
  <si>
    <t>Ներբնակավայրային փողոցներ</t>
  </si>
  <si>
    <t>կմ</t>
  </si>
  <si>
    <t>Ներբնակավայրային փողոցները ունեն խճապատ կարգավիճակ, ասֆալտապատման և հիմնանորոգման կարիք ունեն</t>
  </si>
  <si>
    <t>2009թ</t>
  </si>
  <si>
    <t>Խորքային պոմպ</t>
  </si>
  <si>
    <t>2012թ</t>
  </si>
  <si>
    <t>Տպիչ սարքավորում</t>
  </si>
  <si>
    <t>Հակակարկտային կայան</t>
  </si>
  <si>
    <t>2014թ</t>
  </si>
  <si>
    <t>Տեսախցիկ</t>
  </si>
  <si>
    <t>Տնօրենի սեղանի կոմպլեկտ</t>
  </si>
  <si>
    <t>2013թ</t>
  </si>
  <si>
    <t>Տնօրենի աթոռ</t>
  </si>
  <si>
    <t>Գրապահարան</t>
  </si>
  <si>
    <t>Աթոռներ</t>
  </si>
  <si>
    <t>Սեղան դիմադիրով</t>
  </si>
  <si>
    <t>2017թ</t>
  </si>
  <si>
    <t>Գտնվում է սարքին վիճակում և շահագործվում է</t>
  </si>
  <si>
    <t>Դյուրակիր համակարգիչ</t>
  </si>
  <si>
    <t>Տպիչ սարք</t>
  </si>
  <si>
    <t>Գտնվում է գերազանց վիճակում և օգտագործվում է</t>
  </si>
  <si>
    <t>Շախմատի սեղան</t>
  </si>
  <si>
    <t>հստ</t>
  </si>
  <si>
    <t>Գույքի  ձեռք  բերման  տարեթիվը</t>
  </si>
  <si>
    <t>Շչակ 1ԼԴ 800</t>
  </si>
  <si>
    <t>գտնվում է սարքին վիճակում</t>
  </si>
  <si>
    <t>Կառավարման վահանակ</t>
  </si>
  <si>
    <t>Գյուղապետարանի շենք</t>
  </si>
  <si>
    <t>Մշակույթի տուն</t>
  </si>
  <si>
    <t>Ենթակա է օգտագործման</t>
  </si>
  <si>
    <t>Գազի վառարան</t>
  </si>
  <si>
    <t>Համակարգիչ  P -3</t>
  </si>
  <si>
    <t>Տպիչ  ANU-VAG</t>
  </si>
  <si>
    <t>Սեղան և դիմադիր</t>
  </si>
  <si>
    <t>Աթոռ</t>
  </si>
  <si>
    <t>Գրասենյակային  աթոռ</t>
  </si>
  <si>
    <t>Հագուստի պահարան</t>
  </si>
  <si>
    <t>Համակարգիչ  &lt;Ա&gt;OptiPlex.7010MT i5-3470 4 GB /1TB</t>
  </si>
  <si>
    <t>Համակարգիչ &lt;Բ&gt; Dell OptiPlex. 7010MT i5-3470  4GB /1TB</t>
  </si>
  <si>
    <t>Էլեկտրաէներգիայի անխափան սնուցման սարք  APC Back UPS ES  700G  USV 700VA</t>
  </si>
  <si>
    <t>Էկրան  Dell Profesional     P 2213</t>
  </si>
  <si>
    <t>Տպող սարք HP Laser Jet Pro 400m 401d</t>
  </si>
  <si>
    <t>Պատկերամուտ Canon CanoScan LiDE 210</t>
  </si>
  <si>
    <t>Երկաթյա գրքապահոց</t>
  </si>
  <si>
    <t>գրքապահարան</t>
  </si>
  <si>
    <t>Նստարան 2մ երկ.</t>
  </si>
  <si>
    <t>Գազօջախ FERRE</t>
  </si>
  <si>
    <t>Նստարան 1.4մ երկ.</t>
  </si>
  <si>
    <t>Նստարան 2.80մ երկ.</t>
  </si>
  <si>
    <t>Ձեռքբերման Տարեթիվը</t>
  </si>
  <si>
    <t>1979թ.</t>
  </si>
  <si>
    <t>Հացահատիկի պահեստ</t>
  </si>
  <si>
    <t>1988թ.</t>
  </si>
  <si>
    <t>Տեխնիկական սպասարկման կայան</t>
  </si>
  <si>
    <t>1978թ.</t>
  </si>
  <si>
    <t>Կոյուղագիծ</t>
  </si>
  <si>
    <t>գծ.մ.</t>
  </si>
  <si>
    <t>1977թ</t>
  </si>
  <si>
    <t>Խմելու ջրագիծ</t>
  </si>
  <si>
    <t>2016թ.</t>
  </si>
  <si>
    <t>ԳԱԶ-24 մակնիշի ավտոմեքենա</t>
  </si>
  <si>
    <t>2003թ.</t>
  </si>
  <si>
    <t>1980թ.</t>
  </si>
  <si>
    <t>Գրասենյակային կահույք</t>
  </si>
  <si>
    <t>կոմպ.</t>
  </si>
  <si>
    <t>Փոքր պահարան</t>
  </si>
  <si>
    <t>Գրադարակ երկաթյա</t>
  </si>
  <si>
    <t>Քարտարան</t>
  </si>
  <si>
    <t>Ընթերցասեղան</t>
  </si>
  <si>
    <t>Գրքեր</t>
  </si>
  <si>
    <t>Մոնիտոր</t>
  </si>
  <si>
    <t>Մկնիկ</t>
  </si>
  <si>
    <t>Տպիչ</t>
  </si>
  <si>
    <t>Ստեղնաշար</t>
  </si>
  <si>
    <t>Պատճենահանման սարք</t>
  </si>
  <si>
    <t>2005թ.</t>
  </si>
  <si>
    <t>Շերտավարագույր</t>
  </si>
  <si>
    <t>քառ.մ</t>
  </si>
  <si>
    <t>2010թ.</t>
  </si>
  <si>
    <t>Կավրալիտ</t>
  </si>
  <si>
    <t>2012թ.</t>
  </si>
  <si>
    <t>Պոմպ</t>
  </si>
  <si>
    <t>Լրագրասեղան</t>
  </si>
  <si>
    <t>2014թ.</t>
  </si>
  <si>
    <t>Տպող սարք Canon MF4410</t>
  </si>
  <si>
    <t>Ջրատաքացուցիչ</t>
  </si>
  <si>
    <t>2019թ.</t>
  </si>
  <si>
    <t>Գտնվում է սարքին վիճակում</t>
  </si>
  <si>
    <t>Կառավարման վահանակ ՎԻՎԱՍԵԼ</t>
  </si>
  <si>
    <t>Խմելու ջրի ավազան /300 խ.մ./</t>
  </si>
  <si>
    <r>
      <t>Համայնքային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կենտրոնի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շենք</t>
    </r>
    <r>
      <rPr>
        <sz val="11"/>
        <color theme="1"/>
        <rFont val="Arial LatArm"/>
        <family val="2"/>
      </rPr>
      <t xml:space="preserve">  (</t>
    </r>
    <r>
      <rPr>
        <sz val="11"/>
        <color theme="1"/>
        <rFont val="Arial"/>
        <family val="2"/>
        <charset val="204"/>
      </rPr>
      <t>պարսպապատ</t>
    </r>
    <r>
      <rPr>
        <sz val="11"/>
        <color theme="1"/>
        <rFont val="Arial LatArm"/>
        <family val="2"/>
      </rPr>
      <t>)</t>
    </r>
  </si>
  <si>
    <r>
      <t>Ջրագիծ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անավարտ</t>
    </r>
    <r>
      <rPr>
        <sz val="11"/>
        <color theme="1"/>
        <rFont val="Arial LatArm"/>
        <family val="2"/>
      </rPr>
      <t xml:space="preserve"> (</t>
    </r>
    <r>
      <rPr>
        <sz val="11"/>
        <color theme="1"/>
        <rFont val="Arial"/>
        <family val="2"/>
        <charset val="204"/>
      </rPr>
      <t>կուտակիչ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ջրամբար</t>
    </r>
    <r>
      <rPr>
        <sz val="11"/>
        <color theme="1"/>
        <rFont val="Arial LatArm"/>
        <family val="2"/>
      </rPr>
      <t>)</t>
    </r>
  </si>
  <si>
    <r>
      <t>Ջրագիծ</t>
    </r>
    <r>
      <rPr>
        <sz val="11"/>
        <color theme="1"/>
        <rFont val="Arial LatArm"/>
        <family val="2"/>
      </rPr>
      <t xml:space="preserve">` </t>
    </r>
    <r>
      <rPr>
        <sz val="11"/>
        <color theme="1"/>
        <rFont val="Arial"/>
        <family val="2"/>
        <charset val="204"/>
      </rPr>
      <t>վերին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թաղ</t>
    </r>
    <r>
      <rPr>
        <sz val="11"/>
        <color theme="1"/>
        <rFont val="Arial LatArm"/>
        <family val="2"/>
      </rPr>
      <t xml:space="preserve"> (1-12) L-1027, 34</t>
    </r>
    <r>
      <rPr>
        <sz val="11"/>
        <color theme="1"/>
        <rFont val="Arial"/>
        <family val="2"/>
        <charset val="204"/>
      </rPr>
      <t>մ</t>
    </r>
    <r>
      <rPr>
        <sz val="11"/>
        <color theme="1"/>
        <rFont val="Arial LatArm"/>
        <family val="2"/>
      </rPr>
      <t>, D-50</t>
    </r>
    <r>
      <rPr>
        <sz val="11"/>
        <color theme="1"/>
        <rFont val="Arial"/>
        <family val="2"/>
        <charset val="204"/>
      </rPr>
      <t>մմ</t>
    </r>
  </si>
  <si>
    <r>
      <t>Ջրագիծ</t>
    </r>
    <r>
      <rPr>
        <sz val="11"/>
        <color theme="1"/>
        <rFont val="Arial LatArm"/>
        <family val="2"/>
      </rPr>
      <t xml:space="preserve">` </t>
    </r>
    <r>
      <rPr>
        <sz val="11"/>
        <color theme="1"/>
        <rFont val="Arial"/>
        <family val="2"/>
        <charset val="204"/>
      </rPr>
      <t>կենտրոնական</t>
    </r>
    <r>
      <rPr>
        <sz val="11"/>
        <color theme="1"/>
        <rFont val="Arial LatArm"/>
        <family val="2"/>
      </rPr>
      <t xml:space="preserve"> (21-37, 13-21-12)L-1390,6</t>
    </r>
    <r>
      <rPr>
        <sz val="11"/>
        <color theme="1"/>
        <rFont val="Arial"/>
        <family val="2"/>
        <charset val="204"/>
      </rPr>
      <t>մ</t>
    </r>
    <r>
      <rPr>
        <sz val="11"/>
        <color theme="1"/>
        <rFont val="Arial LatArm"/>
        <family val="2"/>
      </rPr>
      <t>,</t>
    </r>
    <r>
      <rPr>
        <sz val="11"/>
        <color theme="1"/>
        <rFont val="Arial"/>
        <family val="2"/>
        <charset val="204"/>
      </rPr>
      <t>որից</t>
    </r>
    <r>
      <rPr>
        <sz val="11"/>
        <color theme="1"/>
        <rFont val="Arial LatArm"/>
        <family val="2"/>
      </rPr>
      <t>` L-158,41</t>
    </r>
    <r>
      <rPr>
        <sz val="11"/>
        <color theme="1"/>
        <rFont val="Arial"/>
        <family val="2"/>
        <charset val="204"/>
      </rPr>
      <t>մ</t>
    </r>
    <r>
      <rPr>
        <sz val="11"/>
        <color theme="1"/>
        <rFont val="Arial LatArm"/>
        <family val="2"/>
      </rPr>
      <t>, D-50</t>
    </r>
    <r>
      <rPr>
        <sz val="11"/>
        <color theme="1"/>
        <rFont val="Arial"/>
        <family val="2"/>
        <charset val="204"/>
      </rPr>
      <t>մմ</t>
    </r>
    <r>
      <rPr>
        <sz val="11"/>
        <color theme="1"/>
        <rFont val="Arial LatArm"/>
        <family val="2"/>
      </rPr>
      <t>, L-1231,75</t>
    </r>
    <r>
      <rPr>
        <sz val="11"/>
        <color theme="1"/>
        <rFont val="Arial"/>
        <family val="2"/>
        <charset val="204"/>
      </rPr>
      <t>մ</t>
    </r>
    <r>
      <rPr>
        <sz val="11"/>
        <color theme="1"/>
        <rFont val="Arial LatArm"/>
        <family val="2"/>
      </rPr>
      <t>, D-100</t>
    </r>
    <r>
      <rPr>
        <sz val="11"/>
        <color theme="1"/>
        <rFont val="Arial"/>
        <family val="2"/>
        <charset val="204"/>
      </rPr>
      <t>մմ</t>
    </r>
  </si>
  <si>
    <r>
      <t>Ջրագիծ</t>
    </r>
    <r>
      <rPr>
        <sz val="11"/>
        <color theme="1"/>
        <rFont val="Arial LatArm"/>
        <family val="2"/>
      </rPr>
      <t xml:space="preserve">` </t>
    </r>
    <r>
      <rPr>
        <sz val="11"/>
        <color theme="1"/>
        <rFont val="Arial"/>
        <family val="2"/>
        <charset val="204"/>
      </rPr>
      <t>ներքին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թաղ</t>
    </r>
    <r>
      <rPr>
        <sz val="11"/>
        <color theme="1"/>
        <rFont val="Arial LatArm"/>
        <family val="2"/>
      </rPr>
      <t xml:space="preserve"> (27-35-12) L-1120,89</t>
    </r>
    <r>
      <rPr>
        <sz val="11"/>
        <color theme="1"/>
        <rFont val="Arial"/>
        <family val="2"/>
        <charset val="204"/>
      </rPr>
      <t>մ</t>
    </r>
    <r>
      <rPr>
        <sz val="11"/>
        <color theme="1"/>
        <rFont val="Arial LatArm"/>
        <family val="2"/>
      </rPr>
      <t>, D-100</t>
    </r>
    <r>
      <rPr>
        <sz val="11"/>
        <color theme="1"/>
        <rFont val="Arial"/>
        <family val="2"/>
        <charset val="204"/>
      </rPr>
      <t>մմ</t>
    </r>
  </si>
  <si>
    <r>
      <t>1941-1945</t>
    </r>
    <r>
      <rPr>
        <sz val="10"/>
        <color theme="1"/>
        <rFont val="Arial"/>
        <family val="2"/>
        <charset val="204"/>
      </rPr>
      <t>թթ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Arial"/>
        <family val="2"/>
        <charset val="204"/>
      </rPr>
      <t>պատերազմի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  <charset val="204"/>
      </rPr>
      <t>զոհերի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Arial"/>
        <family val="2"/>
        <charset val="204"/>
      </rPr>
      <t>Հուշարձան</t>
    </r>
    <r>
      <rPr>
        <sz val="10"/>
        <color theme="1"/>
        <rFont val="Arial LatArm"/>
        <family val="2"/>
      </rPr>
      <t>(</t>
    </r>
    <r>
      <rPr>
        <sz val="10"/>
        <color theme="1"/>
        <rFont val="Arial"/>
        <family val="2"/>
        <charset val="204"/>
      </rPr>
      <t>պարսպապատ</t>
    </r>
    <r>
      <rPr>
        <sz val="10"/>
        <color theme="1"/>
        <rFont val="Arial LatArm"/>
        <family val="2"/>
      </rPr>
      <t>)</t>
    </r>
  </si>
  <si>
    <r>
      <t>1988</t>
    </r>
    <r>
      <rPr>
        <sz val="11"/>
        <color theme="1"/>
        <rFont val="Arial"/>
        <family val="2"/>
        <charset val="204"/>
      </rPr>
      <t>թ</t>
    </r>
    <r>
      <rPr>
        <sz val="11"/>
        <color theme="1"/>
        <rFont val="Arial LatArm"/>
        <family val="2"/>
      </rPr>
      <t>-</t>
    </r>
    <r>
      <rPr>
        <sz val="11"/>
        <color theme="1"/>
        <rFont val="Arial"/>
        <family val="2"/>
        <charset val="204"/>
      </rPr>
      <t>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երկրաշարժի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զոհերի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խաչքար</t>
    </r>
    <r>
      <rPr>
        <sz val="11"/>
        <color theme="1"/>
        <rFont val="Arial LatArm"/>
        <family val="2"/>
      </rPr>
      <t xml:space="preserve"> (</t>
    </r>
    <r>
      <rPr>
        <sz val="11"/>
        <color theme="1"/>
        <rFont val="Arial"/>
        <family val="2"/>
        <charset val="204"/>
      </rPr>
      <t>պարսպապատ</t>
    </r>
    <r>
      <rPr>
        <sz val="11"/>
        <color theme="1"/>
        <rFont val="Arial LatArm"/>
        <family val="2"/>
      </rPr>
      <t>)</t>
    </r>
  </si>
  <si>
    <r>
      <t>Գերեզմանատան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տարածքի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պարիսպ</t>
    </r>
  </si>
  <si>
    <r>
      <t>Համայնքի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կենտրոնական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փողոցի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լուսավորության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ցանց</t>
    </r>
    <r>
      <rPr>
        <sz val="11"/>
        <color theme="1"/>
        <rFont val="Arial LatArm"/>
        <family val="2"/>
      </rPr>
      <t xml:space="preserve"> (2340</t>
    </r>
    <r>
      <rPr>
        <sz val="11"/>
        <color theme="1"/>
        <rFont val="Arial"/>
        <family val="2"/>
        <charset val="204"/>
      </rPr>
      <t>գծմ</t>
    </r>
    <r>
      <rPr>
        <sz val="11"/>
        <color theme="1"/>
        <rFont val="Arial LatArm"/>
        <family val="2"/>
      </rPr>
      <t>)</t>
    </r>
  </si>
  <si>
    <r>
      <t>Տաղավար</t>
    </r>
    <r>
      <rPr>
        <sz val="11"/>
        <color theme="1"/>
        <rFont val="Arial LatArm"/>
        <family val="2"/>
      </rPr>
      <t xml:space="preserve">  (becedka)</t>
    </r>
  </si>
  <si>
    <r>
      <t>Ավտոմեքենա</t>
    </r>
    <r>
      <rPr>
        <sz val="11"/>
        <color theme="1"/>
        <rFont val="Arial LatArm"/>
        <family val="2"/>
      </rPr>
      <t xml:space="preserve">  </t>
    </r>
    <r>
      <rPr>
        <sz val="11"/>
        <color theme="1"/>
        <rFont val="Arial"/>
        <family val="2"/>
        <charset val="204"/>
      </rPr>
      <t>ԳԱԶ</t>
    </r>
    <r>
      <rPr>
        <sz val="11"/>
        <color theme="1"/>
        <rFont val="Arial LatArm"/>
        <family val="2"/>
      </rPr>
      <t xml:space="preserve"> 24-10</t>
    </r>
  </si>
  <si>
    <r>
      <t>Բազմաֆունկցիոնալ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սարք</t>
    </r>
    <r>
      <rPr>
        <sz val="11"/>
        <color theme="1"/>
        <rFont val="Arial LatArm"/>
        <family val="2"/>
      </rPr>
      <t xml:space="preserve"> Canon MF211</t>
    </r>
  </si>
  <si>
    <r>
      <t>Տպիչ</t>
    </r>
    <r>
      <rPr>
        <sz val="11"/>
        <color theme="1"/>
        <rFont val="Arial LatArm"/>
        <family val="2"/>
      </rPr>
      <t xml:space="preserve"> Canon  LBP 600 B</t>
    </r>
  </si>
  <si>
    <r>
      <t>Համակարգիչ</t>
    </r>
    <r>
      <rPr>
        <sz val="11"/>
        <color theme="1"/>
        <rFont val="Arial LatArm"/>
        <family val="2"/>
      </rPr>
      <t xml:space="preserve"> offise station-intel E5800(3,2GHZ)/2.0GB/DVD-R</t>
    </r>
  </si>
  <si>
    <t>Բիլիարդ</t>
  </si>
  <si>
    <r>
      <t>Համակարգիչ</t>
    </r>
    <r>
      <rPr>
        <sz val="11"/>
        <color theme="1"/>
        <rFont val="Arial LatArm"/>
        <family val="2"/>
      </rPr>
      <t>- Computer-Workstation-Deli</t>
    </r>
  </si>
  <si>
    <r>
      <t>Մոնիթոր</t>
    </r>
    <r>
      <rPr>
        <sz val="11"/>
        <color theme="1"/>
        <rFont val="Arial LatArm"/>
        <family val="2"/>
      </rPr>
      <t xml:space="preserve"> Samsung 17 LCDE 192ON</t>
    </r>
  </si>
  <si>
    <r>
      <t>Մոնիթոր</t>
    </r>
    <r>
      <rPr>
        <sz val="11"/>
        <color theme="1"/>
        <rFont val="Arial LatArm"/>
        <family val="2"/>
      </rPr>
      <t>-Dell 19inch  E190 S</t>
    </r>
  </si>
  <si>
    <t>Սպասասրահ</t>
  </si>
  <si>
    <r>
      <t>Անխափան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սնուցման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սարք</t>
    </r>
    <r>
      <rPr>
        <sz val="11"/>
        <color theme="1"/>
        <rFont val="Arial LatArm"/>
        <family val="2"/>
      </rPr>
      <t>-UPS SC-1000</t>
    </r>
  </si>
  <si>
    <r>
      <t>Բարձրախոս</t>
    </r>
    <r>
      <rPr>
        <sz val="11"/>
        <color theme="1"/>
        <rFont val="Arial LatArm"/>
        <family val="2"/>
      </rPr>
      <t xml:space="preserve"> Cenius,Oem</t>
    </r>
  </si>
  <si>
    <r>
      <t>Սեղնաշար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և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մկնիկ</t>
    </r>
  </si>
  <si>
    <r>
      <t>Պահարան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երկաթյա</t>
    </r>
  </si>
  <si>
    <r>
      <t>Գրասեղան</t>
    </r>
    <r>
      <rPr>
        <sz val="11"/>
        <color theme="1"/>
        <rFont val="Arial LatArm"/>
        <family val="2"/>
      </rPr>
      <t xml:space="preserve"> (NN1,2,3,4)</t>
    </r>
  </si>
  <si>
    <r>
      <t>Գրասեղան</t>
    </r>
    <r>
      <rPr>
        <sz val="11"/>
        <color theme="1"/>
        <rFont val="Arial LatArm"/>
        <family val="2"/>
      </rPr>
      <t xml:space="preserve">  </t>
    </r>
    <r>
      <rPr>
        <sz val="11"/>
        <color theme="1"/>
        <rFont val="Arial"/>
        <family val="2"/>
        <charset val="204"/>
      </rPr>
      <t>դիմադիրով</t>
    </r>
    <r>
      <rPr>
        <sz val="11"/>
        <color theme="1"/>
        <rFont val="Arial LatArm"/>
        <family val="2"/>
      </rPr>
      <t xml:space="preserve"> (N1)</t>
    </r>
  </si>
  <si>
    <r>
      <t>Հայելի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կախիչով</t>
    </r>
    <r>
      <rPr>
        <sz val="11"/>
        <color theme="1"/>
        <rFont val="Arial LatArm"/>
        <family val="2"/>
      </rPr>
      <t xml:space="preserve"> (N1,2)</t>
    </r>
  </si>
  <si>
    <r>
      <t>Պահարան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երեք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դարակով</t>
    </r>
  </si>
  <si>
    <r>
      <t>Աթոռներ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փափուկ</t>
    </r>
  </si>
  <si>
    <t>Բազկաթոռ</t>
  </si>
  <si>
    <r>
      <t>Համակարգչի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սեղան</t>
    </r>
  </si>
  <si>
    <r>
      <t>Պատի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ժամացույց</t>
    </r>
  </si>
  <si>
    <r>
      <t>Հենարանով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մեծ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դրոշ</t>
    </r>
  </si>
  <si>
    <r>
      <t>Պատի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նկար</t>
    </r>
  </si>
  <si>
    <r>
      <t>Երկաթյա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գրադարակներ</t>
    </r>
  </si>
  <si>
    <r>
      <t>Դահլիճային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աթոռներ</t>
    </r>
  </si>
  <si>
    <r>
      <t>Ինտերնետ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կապի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սարքավորում</t>
    </r>
  </si>
  <si>
    <t>Կրակմարիչ</t>
  </si>
  <si>
    <r>
      <t>Տաշտակներ</t>
    </r>
    <r>
      <rPr>
        <sz val="11"/>
        <color theme="1"/>
        <rFont val="Arial LatArm"/>
        <family val="2"/>
      </rPr>
      <t>/</t>
    </r>
    <r>
      <rPr>
        <sz val="11"/>
        <color theme="1"/>
        <rFont val="Arial"/>
        <family val="2"/>
        <charset val="204"/>
      </rPr>
      <t>խմոցներ</t>
    </r>
    <r>
      <rPr>
        <sz val="11"/>
        <color theme="1"/>
        <rFont val="Arial LatArm"/>
        <family val="2"/>
      </rPr>
      <t>/</t>
    </r>
  </si>
  <si>
    <r>
      <t>Բանախոս</t>
    </r>
    <r>
      <rPr>
        <sz val="11"/>
        <color theme="1"/>
        <rFont val="Arial LatArm"/>
        <family val="2"/>
      </rPr>
      <t>/</t>
    </r>
    <r>
      <rPr>
        <sz val="11"/>
        <color theme="1"/>
        <rFont val="Arial"/>
        <family val="2"/>
        <charset val="204"/>
      </rPr>
      <t>դինամիկ</t>
    </r>
    <r>
      <rPr>
        <sz val="11"/>
        <color theme="1"/>
        <rFont val="Arial LatArm"/>
        <family val="2"/>
      </rPr>
      <t>/</t>
    </r>
  </si>
  <si>
    <t>Թենիս</t>
  </si>
  <si>
    <r>
      <t>Սեղաններ</t>
    </r>
    <r>
      <rPr>
        <sz val="11"/>
        <color theme="1"/>
        <rFont val="Arial LatArm"/>
        <family val="2"/>
      </rPr>
      <t>` 120*60</t>
    </r>
  </si>
  <si>
    <r>
      <t>Սեղան</t>
    </r>
    <r>
      <rPr>
        <sz val="11"/>
        <color theme="1"/>
        <rFont val="Arial LatArm"/>
        <family val="2"/>
      </rPr>
      <t>` 160*60</t>
    </r>
  </si>
  <si>
    <r>
      <t>Փողոցների</t>
    </r>
    <r>
      <rPr>
        <sz val="11"/>
        <color theme="1"/>
        <rFont val="Arial LatArm"/>
        <family val="2"/>
      </rPr>
      <t xml:space="preserve">  </t>
    </r>
    <r>
      <rPr>
        <sz val="11"/>
        <color theme="1"/>
        <rFont val="Arial"/>
        <family val="2"/>
        <charset val="204"/>
      </rPr>
      <t>ջրահեռացման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մետաղե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և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բետոնե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տաշտակներ</t>
    </r>
  </si>
  <si>
    <t>Բազմոց</t>
  </si>
  <si>
    <r>
      <t>Թրթուռավոր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տրակտոր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տ</t>
    </r>
    <r>
      <rPr>
        <sz val="11"/>
        <color theme="1"/>
        <rFont val="Arial LatArm"/>
        <family val="2"/>
      </rPr>
      <t>.170</t>
    </r>
  </si>
  <si>
    <t>Պրոյեկտոր</t>
  </si>
  <si>
    <t>Բարձրախոս</t>
  </si>
  <si>
    <t>Լավ</t>
  </si>
  <si>
    <t>Խաղասրահ</t>
  </si>
  <si>
    <t>Գտնվում է գերազանց վիճակում, շահագործվում է</t>
  </si>
  <si>
    <t xml:space="preserve">Կրակմարիչ </t>
  </si>
  <si>
    <t>Միավորի արժեքը / դրամ/</t>
  </si>
  <si>
    <t>Հ/Հ</t>
  </si>
  <si>
    <t>Գույքի  անվանումը</t>
  </si>
  <si>
    <t>Միավորի արժեքը (դրամ)</t>
  </si>
  <si>
    <t>2013թ.</t>
  </si>
  <si>
    <t>համակարգչի սեղան</t>
  </si>
  <si>
    <t>1993թ.</t>
  </si>
  <si>
    <t>Նպատակահարմար է վերանորոգել</t>
  </si>
  <si>
    <t>Պոմպակայանի շենք</t>
  </si>
  <si>
    <t>Ենթակա է հիմնանորոգման</t>
  </si>
  <si>
    <t>Խորքային  հոր</t>
  </si>
  <si>
    <t>Գործող</t>
  </si>
  <si>
    <t>Անավարտ շինարարություն</t>
  </si>
  <si>
    <t>Ջրավազան</t>
  </si>
  <si>
    <t>Կենտրոնական ջրագիծ</t>
  </si>
  <si>
    <t>մետր</t>
  </si>
  <si>
    <t>Ջրագծի ներքին ցանց</t>
  </si>
  <si>
    <t>ԷՑՎ 10-65-150, ՀՊԿ</t>
  </si>
  <si>
    <t>ԷՑՎ 10-63-180</t>
  </si>
  <si>
    <t>Շարժիչ ՍԻԳՄԱ-100</t>
  </si>
  <si>
    <t xml:space="preserve">ՈՒժային վահանակ </t>
  </si>
  <si>
    <t>Առկա է</t>
  </si>
  <si>
    <t>Բաղնիքի  շենք</t>
  </si>
  <si>
    <t>Ակումբի շենք</t>
  </si>
  <si>
    <t>Բնակելի  շենք (երեք բնակարանով)</t>
  </si>
  <si>
    <t>Բնակեցված է հինգ ընտանիքի կողմից, չկա պետական գրանցում</t>
  </si>
  <si>
    <t>Սեյֆ երկաթյա</t>
  </si>
  <si>
    <t>Ցուցափեղք</t>
  </si>
  <si>
    <t>Համակարգչային սեղան</t>
  </si>
  <si>
    <t>Համակարգչային սեղան փակ դարակներով</t>
  </si>
  <si>
    <t xml:space="preserve">Գրապահարան </t>
  </si>
  <si>
    <t xml:space="preserve">Համակարգիչ </t>
  </si>
  <si>
    <t>Բազմաֆունկցիոնալ սարք</t>
  </si>
  <si>
    <t>Հեռուստացույցի տակդիր</t>
  </si>
  <si>
    <t>Համակարգչային սեղան/աթոռ</t>
  </si>
  <si>
    <t>Սեղան լամինատե</t>
  </si>
  <si>
    <t>Սեղանի դիմադիր</t>
  </si>
  <si>
    <t xml:space="preserve">Բազկաթոռ </t>
  </si>
  <si>
    <t>Աթոռ փափուկ նստելատեղով</t>
  </si>
  <si>
    <t>Պահարան լամինատե</t>
  </si>
  <si>
    <t>Արժեքավորված չէ</t>
  </si>
  <si>
    <t>Գյուղամիջյան ճանապարհներ</t>
  </si>
  <si>
    <t>8000  մ</t>
  </si>
  <si>
    <t>Ենթակա է կապիտալ վերանորոգման</t>
  </si>
  <si>
    <t>քառ.</t>
  </si>
  <si>
    <t>Գերեզմանոց  առանց ցանկապատի</t>
  </si>
  <si>
    <t>Կամուրջներ</t>
  </si>
  <si>
    <t>Համայնքի սեփականության վարելահողեր</t>
  </si>
  <si>
    <t>հա</t>
  </si>
  <si>
    <t>Համայնքի սեփականության արոտներ</t>
  </si>
  <si>
    <t>Հայրենական Մեծ պատերազմի զոհերի հուշարձան</t>
  </si>
  <si>
    <t>Կարիք ունի վերանորոգման</t>
  </si>
  <si>
    <t>Նոր գյուղի  անավարտ դպրոցի  շենք</t>
  </si>
  <si>
    <t>Քանդված վիճակ</t>
  </si>
  <si>
    <t>կետ</t>
  </si>
  <si>
    <t>Ավտոմեքենա ՎԱԶ 21214, 2005 թվականի արտադրության</t>
  </si>
  <si>
    <t xml:space="preserve">Մահճակալ </t>
  </si>
  <si>
    <t>Սառցարան</t>
  </si>
  <si>
    <t>Խորքային  հոր (անավարտ)</t>
  </si>
  <si>
    <t xml:space="preserve">ՈՒժային վահանակ  ՅԱՆՆ-57   Բ-52  </t>
  </si>
  <si>
    <t>Կաթի  ընդունման կետի շենք</t>
  </si>
  <si>
    <t>Երկաթյա  գրադարակներ</t>
  </si>
  <si>
    <t>Ճանապարհ  ասֆալտապատ</t>
  </si>
  <si>
    <t>քառ. Մետր</t>
  </si>
  <si>
    <t>Սուրբ   Գրիգոր Լուսավորչի  եկեղեցի</t>
  </si>
  <si>
    <t>Նոր գյուղի անավարտ բնակելի շենքեր</t>
  </si>
  <si>
    <t>Հայաստանի Հանրապետության զինանշան</t>
  </si>
  <si>
    <t>Լուսավորության  ներքին ցանց</t>
  </si>
  <si>
    <t>քանակ</t>
  </si>
  <si>
    <t>Հաշվեկշիռային ընդհանուր արժեքը/դրամ/</t>
  </si>
  <si>
    <t>1955թ</t>
  </si>
  <si>
    <t>Մթերքի պահեստ</t>
  </si>
  <si>
    <t>1955թ.</t>
  </si>
  <si>
    <t>Կենցաղի տուն</t>
  </si>
  <si>
    <t>1982թ.</t>
  </si>
  <si>
    <t>Կմ.</t>
  </si>
  <si>
    <t>2011թ.</t>
  </si>
  <si>
    <t>Փողոցների լուսավորություն</t>
  </si>
  <si>
    <t>Կուլտուրայի տուն</t>
  </si>
  <si>
    <t>1947թ.</t>
  </si>
  <si>
    <t>2008թ.</t>
  </si>
  <si>
    <t>Սեղան</t>
  </si>
  <si>
    <r>
      <t>Մ</t>
    </r>
    <r>
      <rPr>
        <vertAlign val="superscript"/>
        <sz val="11"/>
        <color theme="1"/>
        <rFont val="Sylfaen"/>
        <family val="1"/>
        <charset val="204"/>
      </rPr>
      <t>2</t>
    </r>
  </si>
  <si>
    <t>Շենք կիսակառույց</t>
  </si>
  <si>
    <t>Գրասենյակային կից.սեղան</t>
  </si>
  <si>
    <t>Աթոռ օֆիսի</t>
  </si>
  <si>
    <t>Նստարաններ</t>
  </si>
  <si>
    <t>Գրասենյակային աթոռ</t>
  </si>
  <si>
    <t>Գրապահարան երկաթյա</t>
  </si>
  <si>
    <t>1990թ.</t>
  </si>
  <si>
    <t>Քարտարկղ</t>
  </si>
  <si>
    <t>Վարագույր</t>
  </si>
  <si>
    <t>Կտավներ</t>
  </si>
  <si>
    <t>11.408</t>
  </si>
  <si>
    <t>91.264</t>
  </si>
  <si>
    <t>Աթոռ դահլիճի</t>
  </si>
  <si>
    <t>Սեղան դահլիճի</t>
  </si>
  <si>
    <t>Ուժեղացուցիչ</t>
  </si>
  <si>
    <t>Ձայնարկիչ</t>
  </si>
  <si>
    <t>Մատ</t>
  </si>
  <si>
    <t>Մարզաձող</t>
  </si>
  <si>
    <t>Ծանրաձող</t>
  </si>
  <si>
    <t>Բոքսի տանձիկ</t>
  </si>
  <si>
    <t>Բոքսի ձեռնոց</t>
  </si>
  <si>
    <t>7.000</t>
  </si>
  <si>
    <t>35.000</t>
  </si>
  <si>
    <t>5.000</t>
  </si>
  <si>
    <t>Սեղանի թենիս</t>
  </si>
  <si>
    <t>Շախմատ</t>
  </si>
  <si>
    <t>Ջեռուցման ապարատ</t>
  </si>
  <si>
    <t>Ավտոմեքենա ՏԱՅՕՏԱ ՀԱՌՌԻԵՌ 2.4</t>
  </si>
  <si>
    <t>Բաժակ հյութի</t>
  </si>
  <si>
    <t>Բաժակ օղու</t>
  </si>
  <si>
    <t>Դանակ,պատառաքաղ</t>
  </si>
  <si>
    <t>Մեծ ափսե,փոքր ափսե</t>
  </si>
  <si>
    <t>Բլուդ N10</t>
  </si>
  <si>
    <t>Աղցանի մեծ աման</t>
  </si>
  <si>
    <t>Մոխրաման</t>
  </si>
  <si>
    <t>Պաստավկա</t>
  </si>
  <si>
    <t>Վազ մրգի</t>
  </si>
  <si>
    <t>Վազ միջուկի</t>
  </si>
  <si>
    <t>Սեղանի ծածկոց</t>
  </si>
  <si>
    <t>Բլուդ N14</t>
  </si>
  <si>
    <t>Բլուդ   N12</t>
  </si>
  <si>
    <t>Աղցանի փոքր աման</t>
  </si>
  <si>
    <t>Աղաման</t>
  </si>
  <si>
    <t>Վազ կոնֆետի</t>
  </si>
  <si>
    <t>Ù»ïñ</t>
  </si>
  <si>
    <t>´³ñíáù íÇ×³Ï</t>
  </si>
  <si>
    <t>Ï»ï</t>
  </si>
  <si>
    <t>¶Í.Ù</t>
  </si>
  <si>
    <t>ù³é.Ù</t>
  </si>
  <si>
    <t>Շչակ 1 Ս-40</t>
  </si>
  <si>
    <t>Կառավարման վահանակ 1Պ-164ԱՄ</t>
  </si>
  <si>
    <t>Միավորի արժեքը  դրամ</t>
  </si>
  <si>
    <t>Ձեռքբեռման ժամանակը</t>
  </si>
  <si>
    <t>1982 թ</t>
  </si>
  <si>
    <t>Օգտագործվում է</t>
  </si>
  <si>
    <t>Ներհամայնքային ասֆալտապատ ճանապարհներ</t>
  </si>
  <si>
    <t>Շահագործվում է ասֆալտի շերտը գրեթե բացակայում է</t>
  </si>
  <si>
    <t>Գերեզմանոց ցանկապատված</t>
  </si>
  <si>
    <t>X</t>
  </si>
  <si>
    <t>Օգտագործվում է /բաց/</t>
  </si>
  <si>
    <t>Կոյուղի</t>
  </si>
  <si>
    <t>Օգտագործվում է մասնակի</t>
  </si>
  <si>
    <t>Ներտնտեսային ոռոգման ցանց</t>
  </si>
  <si>
    <t>Չի շագործվել</t>
  </si>
  <si>
    <t>1990 թ</t>
  </si>
  <si>
    <t>Բաղնիքի շենք</t>
  </si>
  <si>
    <t>Շահագործվում է</t>
  </si>
  <si>
    <t>1997 թ</t>
  </si>
  <si>
    <t>Ջրի մղող պոմպ</t>
  </si>
  <si>
    <t>Անսարք</t>
  </si>
  <si>
    <t>2008 թ</t>
  </si>
  <si>
    <t>Խմելու ջրի կուտակման ավազան /ՕՋԿ/</t>
  </si>
  <si>
    <t>Մ.խոր</t>
  </si>
  <si>
    <t>գ/մ</t>
  </si>
  <si>
    <t>Գյուղապետարանի վարչական շենք</t>
  </si>
  <si>
    <t>Երկաթյան գրադարակ</t>
  </si>
  <si>
    <t>Աթոռներ անհատական</t>
  </si>
  <si>
    <t>Կոմպ.</t>
  </si>
  <si>
    <t>Գրականություն</t>
  </si>
  <si>
    <t>կտոր</t>
  </si>
  <si>
    <t>Չի օգտագործվում</t>
  </si>
  <si>
    <t>Մշակույթի տան շենք</t>
  </si>
  <si>
    <t>2009 թ</t>
  </si>
  <si>
    <t>Օֆիսի աթոռներ</t>
  </si>
  <si>
    <t>Էկրան Ք201</t>
  </si>
  <si>
    <t>Համակարգիչ Պենտիում 4Ե2210</t>
  </si>
  <si>
    <t>Ավտոմեքենա ՆԻՎԱ-2121</t>
  </si>
  <si>
    <t>2013 թ</t>
  </si>
  <si>
    <t>2014 թ</t>
  </si>
  <si>
    <t>Խմելու ջրի պոմպ</t>
  </si>
  <si>
    <t>Բազմաֆունկցիոնալ սարք ՔԵՆՕՆ I-SENSYS MF 211</t>
  </si>
  <si>
    <t>2015 թ</t>
  </si>
  <si>
    <t>Հեռուստացույց VIKASS</t>
  </si>
  <si>
    <t>Մետաղական խողովակներ</t>
  </si>
  <si>
    <t xml:space="preserve">Հայկական Կարմիր Խաչ ընկերության կողմից տրամադրված </t>
  </si>
  <si>
    <t>Ջրի հոսքը կարգավորող  РУ 10/100 տիպի փականներ</t>
  </si>
  <si>
    <t>Հայկական Կարմիր Խաչ ընկերության կողմից տրամադրված</t>
  </si>
  <si>
    <t>Ջրի հոսքը կարգավորող  РУ 10/150 տիպի փականներ</t>
  </si>
  <si>
    <t>Ջրի հոսքը կարգավորող  РУ 16/50 տիպի փական</t>
  </si>
  <si>
    <t>Դիտահորի կափարիչ</t>
  </si>
  <si>
    <t>21.5 սմ տրամագծով կցաշուրթ</t>
  </si>
  <si>
    <t>28.5 սմ տրամագծով կցաշուրթ</t>
  </si>
  <si>
    <t>15.5 սմ տրամագծով ռետինե միջադիրներ</t>
  </si>
  <si>
    <t>20.5 սմ տրամագծով ռետինե միջադիրներ</t>
  </si>
  <si>
    <t>Անցում-կցամաս</t>
  </si>
  <si>
    <t>Հեղյուս-մանեկ</t>
  </si>
  <si>
    <t>Բնակելի շենք /2 սենյականոց/</t>
  </si>
  <si>
    <t>Բնակելի շենք /3 սենյականոց</t>
  </si>
  <si>
    <t>Բնակելի շենք /4 սենյականոց</t>
  </si>
  <si>
    <t>Բնակելի շենքերի օժանդակ կառույցներ</t>
  </si>
  <si>
    <t>Հեղուկ վառելիքի մետաղյա տարա</t>
  </si>
  <si>
    <t>Խմելու ջրի պոմպակայան</t>
  </si>
  <si>
    <t>Խմելու ջրի մատակարարման ներքին ցանաց</t>
  </si>
  <si>
    <t>անբավարար</t>
  </si>
  <si>
    <t>վթարային</t>
  </si>
  <si>
    <t>վթարին վիճակ,  չի շահագործվում</t>
  </si>
  <si>
    <t>մաշվ %</t>
  </si>
  <si>
    <t xml:space="preserve">Գույքի տեխնիկական վիճակի նկարագրությունը </t>
  </si>
  <si>
    <t>Անավարտ   ջրագիծ</t>
  </si>
  <si>
    <t>գծմ</t>
  </si>
  <si>
    <t>Վառելանյութի   բաքեր</t>
  </si>
  <si>
    <t>Դահլիճի  նստարաններ</t>
  </si>
  <si>
    <t>Գյուղապետարանի  և  գերեզմանոցի  պարիսպ</t>
  </si>
  <si>
    <t>Ավտոմեքենա  Գազ-3102-581</t>
  </si>
  <si>
    <t>Ավտոմեքենա ՕՊԵԼ-ՕՄԵԳԱ</t>
  </si>
  <si>
    <t xml:space="preserve">Հատ </t>
  </si>
  <si>
    <t>Համակարգչային  բլոկ</t>
  </si>
  <si>
    <t xml:space="preserve">Համակարգիչ  PC E4600 </t>
  </si>
  <si>
    <t>Մոնիտոր  Bengq 17’’ LCD</t>
  </si>
  <si>
    <t xml:space="preserve">Տպիչ սարք </t>
  </si>
  <si>
    <t>Տակդիր</t>
  </si>
  <si>
    <t>Էլ.գեներատոր</t>
  </si>
  <si>
    <t>էլ.գեներատոր  Huter DY 3000L</t>
  </si>
  <si>
    <t>Խմելու ջրագծի ներքին ցանց</t>
  </si>
  <si>
    <t>Գծմ</t>
  </si>
  <si>
    <t>Արտաքին լուսավորության  ցանց</t>
  </si>
  <si>
    <t>Ավտոկանգառ</t>
  </si>
  <si>
    <t>Բարձրախոս  ,,ER66”</t>
  </si>
  <si>
    <t>Լապտեր</t>
  </si>
  <si>
    <t>Բաճկոն</t>
  </si>
  <si>
    <t>Տաբատ</t>
  </si>
  <si>
    <t>Ուսապարկ</t>
  </si>
  <si>
    <t>Ապահովության համակարգ Corax C51</t>
  </si>
  <si>
    <t>Վրան  Fox Comfort 4v2</t>
  </si>
  <si>
    <t>Քնապարկ  &lt;&lt;RED FOX Forest</t>
  </si>
  <si>
    <t>Սրկման մեքենա</t>
  </si>
  <si>
    <t>Ալեհավաք  անտենա</t>
  </si>
  <si>
    <t>Նկար</t>
  </si>
  <si>
    <t xml:space="preserve">հատ </t>
  </si>
  <si>
    <t>Փայտյա  գրապահարան</t>
  </si>
  <si>
    <t>Թերթերի  պահարան</t>
  </si>
  <si>
    <t>Մետաղյա  պահարան</t>
  </si>
  <si>
    <t>Ընդամենը սկզբնական արժեք</t>
  </si>
  <si>
    <t>Գյուղապետարանի  շենք+ պարիսպ</t>
  </si>
  <si>
    <t>Մշակույթի  տուն  և գրադարան</t>
  </si>
  <si>
    <t>Փոստի շենք</t>
  </si>
  <si>
    <t>1974թ.</t>
  </si>
  <si>
    <t>1975թ.</t>
  </si>
  <si>
    <t>Էլ. Բատարե /ЮПС/</t>
  </si>
  <si>
    <t>1970թ.</t>
  </si>
  <si>
    <t>1986թ.</t>
  </si>
  <si>
    <t>92.6</t>
  </si>
  <si>
    <t>1985թ.</t>
  </si>
  <si>
    <t>2015թ.</t>
  </si>
  <si>
    <t xml:space="preserve">Մոնիտոր </t>
  </si>
  <si>
    <t>Սեղան օֆիսային</t>
  </si>
  <si>
    <t>Աթոռ օֆիսային</t>
  </si>
  <si>
    <t>Լուսավոլտային/արևային/ համակարգ</t>
  </si>
  <si>
    <t>քանդված վիճակ</t>
  </si>
  <si>
    <t xml:space="preserve">Միավորի արժեքը </t>
  </si>
  <si>
    <t>Հաշվեկշռային ընդհանուր արժեքը</t>
  </si>
  <si>
    <t>Անբավարար</t>
  </si>
  <si>
    <t>Խառը  պահեստներ</t>
  </si>
  <si>
    <t>Լողավազան</t>
  </si>
  <si>
    <t>Ջրագիծ</t>
  </si>
  <si>
    <t>Գրադարակ</t>
  </si>
  <si>
    <t>Լիցքավորման  շենք</t>
  </si>
  <si>
    <t>ենթակա է նորոգման</t>
  </si>
  <si>
    <t>Համրիչ</t>
  </si>
  <si>
    <t>Հեռախոս</t>
  </si>
  <si>
    <t>Օրական կարգավորման ջրամբար</t>
  </si>
  <si>
    <t>Գրասենյակի կահույքի  հավաքածու</t>
  </si>
  <si>
    <t>Հուշարձան 1941թ-1945թ</t>
  </si>
  <si>
    <t xml:space="preserve">         -</t>
  </si>
  <si>
    <t>Բնակելի ֆոնդի շենքեր</t>
  </si>
  <si>
    <t>Փողոցներ, նրբանցքներ</t>
  </si>
  <si>
    <t>Բնակելի  անավարտ շենքեր</t>
  </si>
  <si>
    <t xml:space="preserve">      -</t>
  </si>
  <si>
    <t>Ենթակա է դուրսգրման</t>
  </si>
  <si>
    <t>Սկանավորող  սարք</t>
  </si>
  <si>
    <t>Ուսուցչի  տուն  286  քմ</t>
  </si>
  <si>
    <t>Փայտյա   գրապահարան</t>
  </si>
  <si>
    <t>Երկաթյա գրադարակ</t>
  </si>
  <si>
    <t>Կահույքի   հավաքածու</t>
  </si>
  <si>
    <t>Ամբիոն</t>
  </si>
  <si>
    <t>Հաշվեկշռային ընդհանուր</t>
  </si>
  <si>
    <t>Ավտոմեքենա ԳԱԶ  32214</t>
  </si>
  <si>
    <t>Վթարային</t>
  </si>
  <si>
    <t xml:space="preserve">Հաշվեկշռային ընդհանուր արժեքը </t>
  </si>
  <si>
    <t xml:space="preserve">ՈՒսուցիչի  տան շենք  </t>
  </si>
  <si>
    <t>Բավարար</t>
  </si>
  <si>
    <t xml:space="preserve">Երկհարկանի  բնակելի շենքեր </t>
  </si>
  <si>
    <t>Վարչական շենք</t>
  </si>
  <si>
    <t xml:space="preserve">Քանդված </t>
  </si>
  <si>
    <t>66.7</t>
  </si>
  <si>
    <t>23.0</t>
  </si>
  <si>
    <t>կիսակառույց</t>
  </si>
  <si>
    <t>Connector</t>
  </si>
  <si>
    <t xml:space="preserve">հնամաշ                                          </t>
  </si>
  <si>
    <t>չկա</t>
  </si>
  <si>
    <t>օգտագործելի</t>
  </si>
  <si>
    <t>Բ/ֆ տպիչ HP LJ M225 dn</t>
  </si>
  <si>
    <t>անօգտագործելի</t>
  </si>
  <si>
    <t>գտագործելի</t>
  </si>
  <si>
    <t>--</t>
  </si>
  <si>
    <t>Գրադարանի գույք</t>
  </si>
  <si>
    <t>մաշվածություն %</t>
  </si>
  <si>
    <r>
      <t>Ջրագրծ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վերին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աղբյուրի</t>
    </r>
  </si>
  <si>
    <r>
      <t>Ջրագիծ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ներքին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աղբյուրի</t>
    </r>
  </si>
  <si>
    <r>
      <t>Ջրավազան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կալում</t>
    </r>
  </si>
  <si>
    <r>
      <t>Տրանսֆորմատոր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կալում</t>
    </r>
  </si>
  <si>
    <r>
      <t>Լիցքավորման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սարք</t>
    </r>
    <r>
      <rPr>
        <sz val="11"/>
        <color theme="1"/>
        <rFont val="Calibri"/>
        <family val="2"/>
        <charset val="204"/>
        <scheme val="minor"/>
      </rPr>
      <t>,</t>
    </r>
    <r>
      <rPr>
        <sz val="11"/>
        <color theme="1"/>
        <rFont val="Sylfaen"/>
        <family val="1"/>
        <charset val="204"/>
      </rPr>
      <t>դիզ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վառ</t>
    </r>
    <r>
      <rPr>
        <sz val="11"/>
        <color theme="1"/>
        <rFont val="Calibri"/>
        <family val="2"/>
        <charset val="204"/>
        <scheme val="minor"/>
      </rPr>
      <t>.</t>
    </r>
  </si>
  <si>
    <r>
      <t>Լիցքավորման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սարք</t>
    </r>
    <r>
      <rPr>
        <sz val="11"/>
        <color theme="1"/>
        <rFont val="Calibri"/>
        <family val="2"/>
        <charset val="204"/>
        <scheme val="minor"/>
      </rPr>
      <t xml:space="preserve"> ,</t>
    </r>
    <r>
      <rPr>
        <sz val="11"/>
        <color theme="1"/>
        <rFont val="Sylfaen"/>
        <family val="1"/>
        <charset val="204"/>
      </rPr>
      <t>բենզինի</t>
    </r>
  </si>
  <si>
    <r>
      <t>Ռեզերվուար</t>
    </r>
    <r>
      <rPr>
        <sz val="11"/>
        <color theme="1"/>
        <rFont val="Calibri"/>
        <family val="2"/>
        <charset val="204"/>
        <scheme val="minor"/>
      </rPr>
      <t xml:space="preserve">          10</t>
    </r>
    <r>
      <rPr>
        <sz val="11"/>
        <color theme="1"/>
        <rFont val="Sylfaen"/>
        <family val="1"/>
        <charset val="204"/>
      </rPr>
      <t>խոր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</t>
    </r>
  </si>
  <si>
    <r>
      <t>Ռեզերվուար</t>
    </r>
    <r>
      <rPr>
        <sz val="11"/>
        <color theme="1"/>
        <rFont val="Calibri"/>
        <family val="2"/>
        <charset val="204"/>
        <scheme val="minor"/>
      </rPr>
      <t xml:space="preserve">           5</t>
    </r>
    <r>
      <rPr>
        <sz val="11"/>
        <color theme="1"/>
        <rFont val="Sylfaen"/>
        <family val="1"/>
        <charset val="204"/>
      </rPr>
      <t>խոր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</t>
    </r>
  </si>
  <si>
    <r>
      <t>Ռեզերվուար</t>
    </r>
    <r>
      <rPr>
        <sz val="11"/>
        <color theme="1"/>
        <rFont val="Calibri"/>
        <family val="2"/>
        <charset val="204"/>
        <scheme val="minor"/>
      </rPr>
      <t xml:space="preserve">           2</t>
    </r>
    <r>
      <rPr>
        <sz val="11"/>
        <color theme="1"/>
        <rFont val="Sylfaen"/>
        <family val="1"/>
        <charset val="204"/>
      </rPr>
      <t>խոր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</t>
    </r>
  </si>
  <si>
    <r>
      <t>Ռեզերվուար</t>
    </r>
    <r>
      <rPr>
        <sz val="11"/>
        <color theme="1"/>
        <rFont val="Calibri"/>
        <family val="2"/>
        <charset val="204"/>
        <scheme val="minor"/>
      </rPr>
      <t xml:space="preserve">          5</t>
    </r>
    <r>
      <rPr>
        <sz val="11"/>
        <color theme="1"/>
        <rFont val="Sylfaen"/>
        <family val="1"/>
        <charset val="204"/>
      </rPr>
      <t>խոր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</t>
    </r>
  </si>
  <si>
    <r>
      <t>Գյուղապետարանի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շենք</t>
    </r>
  </si>
  <si>
    <r>
      <t>Տրանսֆորմատոր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Sylfaen"/>
        <family val="1"/>
        <charset val="204"/>
      </rPr>
      <t>հեռուստա հաղորդման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ապարատի</t>
    </r>
  </si>
  <si>
    <r>
      <t>Հեռուստահաղորդ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theme="1"/>
        <rFont val="Sylfaen"/>
        <family val="1"/>
        <charset val="204"/>
      </rPr>
      <t>ապարատ</t>
    </r>
  </si>
  <si>
    <r>
      <t>Էլ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theme="1"/>
        <rFont val="Sylfaen"/>
        <family val="1"/>
        <charset val="204"/>
      </rPr>
      <t>հաղորդ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theme="1"/>
        <rFont val="Sylfaen"/>
        <family val="1"/>
        <charset val="204"/>
      </rPr>
      <t>ցանց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Sylfaen"/>
        <family val="1"/>
        <charset val="204"/>
      </rPr>
      <t>հեռուստա հաղորդ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sz val="11"/>
        <color theme="1"/>
        <rFont val="Sylfaen"/>
        <family val="1"/>
        <charset val="204"/>
      </rPr>
      <t>ապարատի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համար</t>
    </r>
  </si>
  <si>
    <r>
      <t>Ներհամայնք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ոռոգման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ցանց</t>
    </r>
  </si>
  <si>
    <r>
      <t>Ոզավոյի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կշեռք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Sylfaen"/>
        <family val="1"/>
        <charset val="204"/>
      </rPr>
      <t>կալում</t>
    </r>
  </si>
  <si>
    <r>
      <t>Բնակելի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տներ</t>
    </r>
  </si>
  <si>
    <r>
      <t>Ջրհան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պոմպակայան</t>
    </r>
  </si>
  <si>
    <r>
      <t>Թվային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տեսագրանց.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սարք</t>
    </r>
  </si>
  <si>
    <r>
      <t>HDD 500</t>
    </r>
    <r>
      <rPr>
        <sz val="11"/>
        <color theme="1"/>
        <rFont val="Sylfaen"/>
        <family val="1"/>
        <charset val="204"/>
      </rPr>
      <t>ԳԲ</t>
    </r>
  </si>
  <si>
    <r>
      <t>Թվային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Sylfaen"/>
        <family val="1"/>
        <charset val="204"/>
      </rPr>
      <t>տեսախցիկ</t>
    </r>
  </si>
  <si>
    <r>
      <t>Սնուցման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Sylfaen"/>
        <family val="1"/>
        <charset val="204"/>
      </rPr>
      <t>բլոկ</t>
    </r>
  </si>
  <si>
    <r>
      <t>Անխուսափ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սնուցման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սարք</t>
    </r>
  </si>
  <si>
    <r>
      <t>Գծ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>մ</t>
    </r>
  </si>
  <si>
    <r>
      <t>Գծ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</t>
    </r>
  </si>
  <si>
    <r>
      <t>Լամպ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դլռ</t>
    </r>
  </si>
  <si>
    <r>
      <t>Մեկուսիչ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ՏՖ</t>
    </r>
    <r>
      <rPr>
        <sz val="11"/>
        <color theme="1"/>
        <rFont val="Calibri"/>
        <family val="2"/>
        <charset val="204"/>
        <scheme val="minor"/>
      </rPr>
      <t>20</t>
    </r>
  </si>
  <si>
    <r>
      <t>Էլ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թողարկիչ</t>
    </r>
  </si>
  <si>
    <r>
      <t>Էլ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հաշվիչ</t>
    </r>
  </si>
  <si>
    <r>
      <t>Մետաղյա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պահարան</t>
    </r>
  </si>
  <si>
    <r>
      <t>Դիմադիր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սեղան</t>
    </r>
  </si>
  <si>
    <r>
      <t>Առկա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է</t>
    </r>
    <r>
      <rPr>
        <sz val="11"/>
        <color theme="1"/>
        <rFont val="Calibri"/>
        <family val="2"/>
        <charset val="204"/>
        <scheme val="minor"/>
      </rPr>
      <t xml:space="preserve"> 1</t>
    </r>
    <r>
      <rPr>
        <sz val="11"/>
        <color theme="1"/>
        <rFont val="Sylfaen"/>
        <family val="1"/>
        <charset val="204"/>
      </rPr>
      <t>հատ</t>
    </r>
    <r>
      <rPr>
        <sz val="11"/>
        <color theme="1"/>
        <rFont val="Calibri"/>
        <family val="2"/>
        <charset val="204"/>
        <scheme val="minor"/>
      </rPr>
      <t>,</t>
    </r>
    <r>
      <rPr>
        <sz val="11"/>
        <color theme="1"/>
        <rFont val="Sylfaen"/>
        <family val="1"/>
        <charset val="204"/>
      </rPr>
      <t xml:space="preserve">անօգտագործելի </t>
    </r>
  </si>
  <si>
    <r>
      <t>Երկաթյա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գրադարակ</t>
    </r>
  </si>
  <si>
    <r>
      <t>Երկաթյա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աթոռ</t>
    </r>
  </si>
  <si>
    <t>Լավ/ նորոգված</t>
  </si>
  <si>
    <t xml:space="preserve">գտնվում է կիսաքանդ վիճակում </t>
  </si>
  <si>
    <t xml:space="preserve">Բավարար </t>
  </si>
  <si>
    <t>Էլ. Հաշվիչ</t>
  </si>
  <si>
    <t xml:space="preserve">գտնվում են քայքայված և կոտրտված վիճակում </t>
  </si>
  <si>
    <t xml:space="preserve">Ենթակա է վերանորոգման </t>
  </si>
  <si>
    <t xml:space="preserve">Չի աշխատում </t>
  </si>
  <si>
    <t xml:space="preserve">Հնամաշ </t>
  </si>
  <si>
    <t xml:space="preserve">Ենթակա է դուրս գրման </t>
  </si>
  <si>
    <t xml:space="preserve">Հնամաշ  </t>
  </si>
  <si>
    <t xml:space="preserve">Լավ </t>
  </si>
  <si>
    <t xml:space="preserve">Պիտանի </t>
  </si>
  <si>
    <t xml:space="preserve">Վատ </t>
  </si>
  <si>
    <t>Երկաթյա գրադարակներ</t>
  </si>
  <si>
    <t>Ցուցափեղկ</t>
  </si>
  <si>
    <t>Գրքի ցուցափեղկ</t>
  </si>
  <si>
    <t>Ընդամենը</t>
  </si>
  <si>
    <t>Գերեզմանի պարիսպ</t>
  </si>
  <si>
    <t>գծ. Մ</t>
  </si>
  <si>
    <t>Գերազանց</t>
  </si>
  <si>
    <t xml:space="preserve"> Օգտագործվում է</t>
  </si>
  <si>
    <t>Չի աշխատում</t>
  </si>
  <si>
    <t>մ</t>
  </si>
  <si>
    <t xml:space="preserve">Գտնվում է քայքայված ջարդված վիճակում </t>
  </si>
  <si>
    <t xml:space="preserve">ենթակա է նորոգման </t>
  </si>
  <si>
    <t xml:space="preserve">մարտկոցները փչացած են, նորոգման կարիք ունի  </t>
  </si>
  <si>
    <t xml:space="preserve">Կոտրված </t>
  </si>
  <si>
    <t>առանց զիգզագների</t>
  </si>
  <si>
    <t>Համակարգչի մկնիկ,ստեղնաշար, բարձրախոս</t>
  </si>
  <si>
    <t xml:space="preserve">Օգտագործվում է, մարզադաշտը կառուցապատման և բարեկարգման կարիք ունի </t>
  </si>
  <si>
    <t>6,400,000</t>
  </si>
  <si>
    <t xml:space="preserve">Գտնվում է սարքին վիճակում և շահագործվում է </t>
  </si>
  <si>
    <t xml:space="preserve">Քայքայված է </t>
  </si>
  <si>
    <t xml:space="preserve">Վերանորոգված </t>
  </si>
  <si>
    <t xml:space="preserve">Առկա է,            շահագործվում է </t>
  </si>
  <si>
    <t xml:space="preserve">Առկա է </t>
  </si>
  <si>
    <t>Ունի փոսային  վերանորոգման կարիք</t>
  </si>
  <si>
    <t xml:space="preserve"> Ենթակա է օգտագործման</t>
  </si>
  <si>
    <t>Վոլեյբոլի ցանց</t>
  </si>
  <si>
    <t xml:space="preserve">Օգտագործվում է ունի որոշակի անսարքություն </t>
  </si>
  <si>
    <t xml:space="preserve">Գործող </t>
  </si>
  <si>
    <r>
      <t>Կոռոզիայի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 xml:space="preserve">ենթարկված </t>
    </r>
  </si>
  <si>
    <r>
      <t>Տնակ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հեռուստահաղորդման Ապարատի համար</t>
    </r>
  </si>
  <si>
    <r>
      <t>շահագործվում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է</t>
    </r>
  </si>
  <si>
    <r>
      <t>Աշխատող</t>
    </r>
    <r>
      <rPr>
        <sz val="11"/>
        <color theme="1"/>
        <rFont val="Calibri"/>
        <family val="2"/>
        <charset val="204"/>
        <scheme val="minor"/>
      </rPr>
      <t>,</t>
    </r>
    <r>
      <rPr>
        <sz val="11"/>
        <color theme="1"/>
        <rFont val="Sylfaen"/>
        <family val="1"/>
        <charset val="204"/>
      </rPr>
      <t>նորոգ</t>
    </r>
    <r>
      <rPr>
        <sz val="11"/>
        <color theme="1"/>
        <rFont val="Calibri"/>
        <family val="2"/>
        <charset val="204"/>
        <scheme val="minor"/>
      </rPr>
      <t>.</t>
    </r>
    <r>
      <rPr>
        <sz val="11"/>
        <color theme="1"/>
        <rFont val="Sylfaen"/>
        <family val="1"/>
        <charset val="204"/>
      </rPr>
      <t xml:space="preserve">ենթակա  </t>
    </r>
  </si>
  <si>
    <t>Էլ. Հաղորդալար</t>
  </si>
  <si>
    <r>
      <t>Ալյումինե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հաղորդալար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ԱՊՌՏՕ</t>
    </r>
    <r>
      <rPr>
        <sz val="11"/>
        <color theme="1"/>
        <rFont val="Calibri"/>
        <family val="2"/>
        <charset val="204"/>
        <scheme val="minor"/>
      </rPr>
      <t xml:space="preserve">/ </t>
    </r>
    <r>
      <rPr>
        <sz val="11"/>
        <color theme="1"/>
        <rFont val="Sylfaen"/>
        <family val="1"/>
        <charset val="204"/>
      </rPr>
      <t>ապվ</t>
    </r>
    <r>
      <rPr>
        <sz val="11"/>
        <color theme="1"/>
        <rFont val="Calibri"/>
        <family val="2"/>
        <charset val="204"/>
        <scheme val="minor"/>
      </rPr>
      <t>/16</t>
    </r>
    <r>
      <rPr>
        <sz val="11"/>
        <color theme="1"/>
        <rFont val="Sylfaen"/>
        <family val="1"/>
        <charset val="204"/>
      </rPr>
      <t>քմ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մմ</t>
    </r>
  </si>
  <si>
    <r>
      <t>Ալյումինե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հաղորդալար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ԱՊՌՏՕ</t>
    </r>
    <r>
      <rPr>
        <sz val="11"/>
        <color theme="1"/>
        <rFont val="Calibri"/>
        <family val="2"/>
        <charset val="204"/>
        <scheme val="minor"/>
      </rPr>
      <t xml:space="preserve">/ </t>
    </r>
    <r>
      <rPr>
        <sz val="11"/>
        <color theme="1"/>
        <rFont val="Sylfaen"/>
        <family val="1"/>
        <charset val="204"/>
      </rPr>
      <t>ապվ</t>
    </r>
    <r>
      <rPr>
        <sz val="11"/>
        <color theme="1"/>
        <rFont val="Calibri"/>
        <family val="2"/>
        <charset val="204"/>
        <scheme val="minor"/>
      </rPr>
      <t>/10</t>
    </r>
    <r>
      <rPr>
        <sz val="11"/>
        <color theme="1"/>
        <rFont val="Sylfaen"/>
        <family val="1"/>
        <charset val="204"/>
      </rPr>
      <t>քմ</t>
    </r>
    <r>
      <rPr>
        <sz val="11"/>
        <color theme="1"/>
        <rFont val="Calibri"/>
        <family val="2"/>
        <charset val="204"/>
        <scheme val="minor"/>
      </rPr>
      <t>/</t>
    </r>
    <r>
      <rPr>
        <sz val="11"/>
        <color theme="1"/>
        <rFont val="Sylfaen"/>
        <family val="1"/>
        <charset val="204"/>
      </rPr>
      <t>մմ</t>
    </r>
  </si>
  <si>
    <t xml:space="preserve">ենթակա է նորոգման/1.5 կմ/ </t>
  </si>
  <si>
    <t>Ենթակա է դուրս-գրման</t>
  </si>
  <si>
    <t xml:space="preserve">Բավարար  </t>
  </si>
  <si>
    <t>գերազանց</t>
  </si>
  <si>
    <t>Գյուղապետարան</t>
  </si>
  <si>
    <t>Գույքի տեխնիկական վիճակը</t>
  </si>
  <si>
    <t>Ռոլիկ/բլոկ</t>
  </si>
  <si>
    <t>Գլխարկ ձմեռային</t>
  </si>
  <si>
    <t>Ձեռնոց ձմեռային</t>
  </si>
  <si>
    <t>Բահ սուր ծայրով</t>
  </si>
  <si>
    <t>Լեռնադահուկային փայտեր</t>
  </si>
  <si>
    <t>Թերմոս</t>
  </si>
  <si>
    <t>Սուլիչ</t>
  </si>
  <si>
    <t>Սրսկման մեքենա մեխանիկական</t>
  </si>
  <si>
    <t>Ժիլետ փրկարարական</t>
  </si>
  <si>
    <r>
      <t xml:space="preserve">Սաղավարտ </t>
    </r>
    <r>
      <rPr>
        <sz val="11"/>
        <rFont val="Arial Armenian"/>
        <family val="2"/>
      </rPr>
      <t>§Elios.Fer ¦</t>
    </r>
  </si>
  <si>
    <r>
      <t>Կարաբին</t>
    </r>
    <r>
      <rPr>
        <sz val="11"/>
        <rFont val="Arial Armenian"/>
        <family val="2"/>
      </rPr>
      <t xml:space="preserve"> §Locher Screw-Lock,Petzi¦</t>
    </r>
  </si>
  <si>
    <r>
      <t>Ութնյակ</t>
    </r>
    <r>
      <rPr>
        <sz val="11"/>
        <rFont val="Arial Armenian"/>
        <family val="2"/>
      </rPr>
      <t xml:space="preserve"> V</t>
    </r>
  </si>
  <si>
    <r>
      <t>Պարան</t>
    </r>
    <r>
      <rPr>
        <sz val="11"/>
        <rFont val="Arial Armenian"/>
        <family val="2"/>
      </rPr>
      <t>10</t>
    </r>
    <r>
      <rPr>
        <sz val="11"/>
        <rFont val="Sylfaen"/>
        <family val="1"/>
        <charset val="204"/>
      </rPr>
      <t>մմ</t>
    </r>
    <r>
      <rPr>
        <sz val="11"/>
        <rFont val="Arial Armenian"/>
        <family val="2"/>
      </rPr>
      <t>, 50</t>
    </r>
    <r>
      <rPr>
        <sz val="11"/>
        <rFont val="Sylfaen"/>
        <family val="1"/>
        <charset val="204"/>
      </rPr>
      <t>մմ</t>
    </r>
  </si>
  <si>
    <r>
      <t>Ժումառ շառավիղը</t>
    </r>
    <r>
      <rPr>
        <sz val="11"/>
        <rFont val="Arial Armenian"/>
        <family val="2"/>
      </rPr>
      <t xml:space="preserve"> 8-13</t>
    </r>
    <r>
      <rPr>
        <sz val="11"/>
        <rFont val="Sylfaen"/>
        <family val="1"/>
        <charset val="204"/>
      </rPr>
      <t>մմ</t>
    </r>
  </si>
  <si>
    <r>
      <t>Ռոլիկ զաժիմով</t>
    </r>
    <r>
      <rPr>
        <sz val="11"/>
        <rFont val="Arial Armenian"/>
        <family val="2"/>
      </rPr>
      <t xml:space="preserve"> §Pro TraxionP51:Petzl¦</t>
    </r>
  </si>
  <si>
    <r>
      <t>Ռոլիկ</t>
    </r>
    <r>
      <rPr>
        <sz val="11"/>
        <rFont val="Arial Armenian"/>
        <family val="2"/>
      </rPr>
      <t>§FIXE PO5So Petzl¦</t>
    </r>
  </si>
  <si>
    <r>
      <t>Ապահովության համակարգ</t>
    </r>
    <r>
      <rPr>
        <sz val="11"/>
        <rFont val="Arial Armenian"/>
        <family val="2"/>
      </rPr>
      <t xml:space="preserve"> §Petzl¦</t>
    </r>
  </si>
  <si>
    <r>
      <t>Վրան անհատական</t>
    </r>
    <r>
      <rPr>
        <sz val="11"/>
        <rFont val="Arial Armenian"/>
        <family val="2"/>
      </rPr>
      <t xml:space="preserve">  §Challenger¦</t>
    </r>
  </si>
  <si>
    <r>
      <t>Քնապարկ</t>
    </r>
    <r>
      <rPr>
        <sz val="11"/>
        <rFont val="Arial Armenian"/>
        <family val="2"/>
      </rPr>
      <t xml:space="preserve"> Forrest</t>
    </r>
  </si>
  <si>
    <r>
      <t>Ճակատի լապտեր</t>
    </r>
    <r>
      <rPr>
        <sz val="11"/>
        <rFont val="Arial Armenian"/>
        <family val="2"/>
      </rPr>
      <t xml:space="preserve"> Tikka</t>
    </r>
  </si>
  <si>
    <r>
      <t>Լոմ</t>
    </r>
    <r>
      <rPr>
        <sz val="11"/>
        <rFont val="Arial Armenian"/>
        <family val="2"/>
      </rPr>
      <t xml:space="preserve"> §1,3</t>
    </r>
    <r>
      <rPr>
        <sz val="11"/>
        <rFont val="Sylfaen"/>
        <family val="1"/>
        <charset val="204"/>
      </rPr>
      <t>մ</t>
    </r>
    <r>
      <rPr>
        <sz val="11"/>
        <rFont val="Arial Armenian"/>
        <family val="2"/>
      </rPr>
      <t>¦</t>
    </r>
  </si>
  <si>
    <r>
      <t>Կացին</t>
    </r>
    <r>
      <rPr>
        <sz val="11"/>
        <rFont val="Arial Armenian"/>
        <family val="2"/>
      </rPr>
      <t xml:space="preserve"> §0,8</t>
    </r>
    <r>
      <rPr>
        <sz val="11"/>
        <rFont val="Sylfaen"/>
        <family val="1"/>
        <charset val="204"/>
      </rPr>
      <t>մ երկ</t>
    </r>
    <r>
      <rPr>
        <sz val="11"/>
        <rFont val="Arial Armenian"/>
        <family val="2"/>
      </rPr>
      <t>¦</t>
    </r>
  </si>
  <si>
    <r>
      <t>Ծածկոց</t>
    </r>
    <r>
      <rPr>
        <sz val="11"/>
        <rFont val="Arial Armenian"/>
        <family val="2"/>
      </rPr>
      <t xml:space="preserve"> 3</t>
    </r>
    <r>
      <rPr>
        <sz val="11"/>
        <rFont val="Sylfaen"/>
        <family val="1"/>
        <charset val="204"/>
      </rPr>
      <t>կգ</t>
    </r>
  </si>
  <si>
    <r>
      <t xml:space="preserve">Շապիկ </t>
    </r>
    <r>
      <rPr>
        <sz val="11"/>
        <rFont val="Arial Armenian"/>
        <family val="2"/>
      </rPr>
      <t>53151</t>
    </r>
  </si>
  <si>
    <t>2007թ.</t>
  </si>
  <si>
    <t>2006թ.</t>
  </si>
  <si>
    <t>Բազզայի պահակատուն</t>
  </si>
  <si>
    <t>Բազզայի և գյուղապետարանի պարիսպ</t>
  </si>
  <si>
    <t>Սեղաններ</t>
  </si>
  <si>
    <t>Մարդատար ավտոմեքենա Գազ-24</t>
  </si>
  <si>
    <t>Համակարգիչներ</t>
  </si>
  <si>
    <t>Դահլիճի նստատեղեր՝ աթոռներ</t>
  </si>
  <si>
    <t>Դռներ մետաղապլաստից</t>
  </si>
  <si>
    <t>Ինտերնետային սարքավորում</t>
  </si>
  <si>
    <t>Համայնքի կոյուղագիծ</t>
  </si>
  <si>
    <t>Աթոռներ փայտից, փափուկ</t>
  </si>
  <si>
    <t>Ճանապարհային տեսախցիկ</t>
  </si>
  <si>
    <t>Լուսամուտներ մետաղապլաստից</t>
  </si>
  <si>
    <t>Համակարգչի սեղան</t>
  </si>
  <si>
    <t>Վառարան</t>
  </si>
  <si>
    <t>Օֆիսի սեղան</t>
  </si>
  <si>
    <t>Օֆիսի աթոռ</t>
  </si>
  <si>
    <r>
      <t>Սառնարան</t>
    </r>
    <r>
      <rPr>
        <sz val="11"/>
        <rFont val="Arial Armenian"/>
        <family val="2"/>
      </rPr>
      <t xml:space="preserve"> §</t>
    </r>
    <r>
      <rPr>
        <sz val="11"/>
        <rFont val="Sylfaen"/>
        <family val="1"/>
        <charset val="204"/>
      </rPr>
      <t>Տոշիբա</t>
    </r>
    <r>
      <rPr>
        <sz val="11"/>
        <rFont val="Arial Armenian"/>
        <family val="2"/>
      </rPr>
      <t>¦</t>
    </r>
  </si>
  <si>
    <t>2019թ</t>
  </si>
  <si>
    <r>
      <t>Համակարգիչ</t>
    </r>
    <r>
      <rPr>
        <sz val="11"/>
        <color theme="1"/>
        <rFont val="Calibri"/>
        <family val="2"/>
        <charset val="204"/>
        <scheme val="minor"/>
      </rPr>
      <t xml:space="preserve"> intel E2200     Dual Core</t>
    </r>
  </si>
  <si>
    <r>
      <t>Տպիչ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Սամսունգ</t>
    </r>
    <r>
      <rPr>
        <sz val="11"/>
        <color theme="1"/>
        <rFont val="Calibri"/>
        <family val="2"/>
        <charset val="204"/>
        <scheme val="minor"/>
      </rPr>
      <t xml:space="preserve"> ML-2160</t>
    </r>
  </si>
  <si>
    <t>1949թ.</t>
  </si>
  <si>
    <t>1950թ.</t>
  </si>
  <si>
    <t>1998թ.</t>
  </si>
  <si>
    <t>Գրասեղան երկտումբանի</t>
  </si>
  <si>
    <t>Տումբա</t>
  </si>
  <si>
    <t>Հագուստի կախիչ</t>
  </si>
  <si>
    <t>Գորգ,ավագանու սենյակ</t>
  </si>
  <si>
    <t>Օդափոխիչ</t>
  </si>
  <si>
    <t>Գրամեքենա, 2հատ</t>
  </si>
  <si>
    <t>Պատաշար կահույք</t>
  </si>
  <si>
    <t>Վարագույրի կախիչ</t>
  </si>
  <si>
    <t>Ջահ</t>
  </si>
  <si>
    <t>Արխիվային արկղ</t>
  </si>
  <si>
    <t>Խոլ (կահույք),  հանգստի սենյակ</t>
  </si>
  <si>
    <t>Դահլիճի նստարան</t>
  </si>
  <si>
    <t>Գերեզմանոցի պահակատուն</t>
  </si>
  <si>
    <t>Մարալիկ համայնքի սոցիալական ծառայությունների կենտրոնի հիմնանորոգում</t>
  </si>
  <si>
    <t>Համակարգիչ ՙPentium 4՚</t>
  </si>
  <si>
    <t>Համակարգչի մոնիտոր</t>
  </si>
  <si>
    <t>Ծառայողական մեքենա 776LL11</t>
  </si>
  <si>
    <t>Համակարգչի մոնիտոր 21.11.2003,</t>
  </si>
  <si>
    <t>Գազի վառարան NIKOLA iso 9002</t>
  </si>
  <si>
    <t>Գազի վառարան HITA SHOLEH</t>
  </si>
  <si>
    <t>Արբանյակային անտենա</t>
  </si>
  <si>
    <t>Հեռուստացույց PHILIPS-21</t>
  </si>
  <si>
    <t>Քսեռոքս CANON</t>
  </si>
  <si>
    <t>ՖԱՔՍ</t>
  </si>
  <si>
    <t>Համակարգիչ Pentium IV</t>
  </si>
  <si>
    <t>Բազմաֆունկցիոնալ սարք (Canon)</t>
  </si>
  <si>
    <t>Սեղան տնօրենի</t>
  </si>
  <si>
    <t>Օֆիսային բազկաթոռ</t>
  </si>
  <si>
    <t>Օֆիսային սեղան</t>
  </si>
  <si>
    <t>Դիմադիր</t>
  </si>
  <si>
    <t>Օֆիսային գրապահարան և աթոռների կոմպլեկտ</t>
  </si>
  <si>
    <t>ՈՒղեգորգ</t>
  </si>
  <si>
    <t>Նախշագորգ</t>
  </si>
  <si>
    <t>Աղբարկղ</t>
  </si>
  <si>
    <t>Օֆիսի  սեղան</t>
  </si>
  <si>
    <t>Աղբատար մեքենա,</t>
  </si>
  <si>
    <t>Համակարգիչ, ՀՀ Տարածքային կառավարման նախարարություն ,ԱԿՏ 2-Հ, 09.10.2009թ. (քաղաքապետարան)</t>
  </si>
  <si>
    <t>Մոնիտոր,ՙBeng 17՚LCD G700A</t>
  </si>
  <si>
    <t>Մոնիտոր  19՚ LG 1954 SM</t>
  </si>
  <si>
    <t>Սերվեր  1</t>
  </si>
  <si>
    <t>Սերվերի  ծրագիր</t>
  </si>
  <si>
    <t>Լազերային  տպիչ</t>
  </si>
  <si>
    <t>Անխափան սնուցման սարք</t>
  </si>
  <si>
    <t>Ծրագիր   Antivrus</t>
  </si>
  <si>
    <t>Սերվեր  2,    ՀՀ Տարածքային կառավարման նախարարություն ,ԱԿՏ 2-Հ, 09.10.2009թ.</t>
  </si>
  <si>
    <t xml:space="preserve">Մոնիտոր  19՚ LG 1954 SM </t>
  </si>
  <si>
    <t xml:space="preserve">Լազերային  տպիչ      </t>
  </si>
  <si>
    <t>Հեռուստացույց  PRLMA  2161    2010թ.</t>
  </si>
  <si>
    <t xml:space="preserve">Սառնարան  Orvica   152  </t>
  </si>
  <si>
    <t xml:space="preserve">Համակարգիչ  Duale  Core    </t>
  </si>
  <si>
    <t xml:space="preserve">Մինի   ԱՏՍ    Panasonic          </t>
  </si>
  <si>
    <t xml:space="preserve">Տակդիր   Barkan    123B        </t>
  </si>
  <si>
    <t>Ֆոտոխցիկ    KODAKC  140        2010թ.</t>
  </si>
  <si>
    <t>Երաժշտական կենտրոն  LG MDD64  2010թ. (ստացականով տրվել է մշակույթին</t>
  </si>
  <si>
    <t>Արցախյան պատերազմում զոհված  ազատամ.հիշատակ.հավերժաց.հուշարձան խաչքար,</t>
  </si>
  <si>
    <t>Փափուկ  կահույք</t>
  </si>
  <si>
    <t>լրագրասեղան</t>
  </si>
  <si>
    <t>գրասենյակի աթոռ</t>
  </si>
  <si>
    <t>շրջանակ</t>
  </si>
  <si>
    <t>ամբիոն</t>
  </si>
  <si>
    <t>միջանցքի պահարան</t>
  </si>
  <si>
    <t>Հեռուստացույց  LCD,TOSHIBA,32HV10</t>
  </si>
  <si>
    <t>Գազօջախ,FERRE.631 ECO</t>
  </si>
  <si>
    <t>Համակարգիչ ,   INTEL. G550</t>
  </si>
  <si>
    <t>Ֆոտոապարատ,    CANON</t>
  </si>
  <si>
    <t>Տպիչ,  CANON.ME 3010</t>
  </si>
  <si>
    <t>Լուստր</t>
  </si>
  <si>
    <t>Փոշեծծիչ</t>
  </si>
  <si>
    <t>Խորհրդակցական սեղան</t>
  </si>
  <si>
    <t>Լվացարան</t>
  </si>
  <si>
    <t>Շրջանակ</t>
  </si>
  <si>
    <t>Խոհանոցային  պահարան</t>
  </si>
  <si>
    <t>Գրասեղան դիմադիրով</t>
  </si>
  <si>
    <t>Աղբամաններ</t>
  </si>
  <si>
    <t>Մարալիկի քաղաքապետարանի ջեռուցման համակարգ</t>
  </si>
  <si>
    <t>Խոտհնձիչ</t>
  </si>
  <si>
    <t>Մոնիտոր,  PHILIPS, 223V5LSB</t>
  </si>
  <si>
    <t>Կոշտ սկավառակ,  HITACHI, 500GB</t>
  </si>
  <si>
    <t>Համակարգչային սեղան,                                                      ( խորհրդակցությունների   սենյակ)</t>
  </si>
  <si>
    <t>Գրասենյակային բազկաթոռ,                                                 ( խորհրդակցությունների   սենյակ)</t>
  </si>
  <si>
    <t>Գրապահարան,                                                                        ( խորհրդակցությունների   սենյակ)</t>
  </si>
  <si>
    <t>Լուսավորության ցանցի անցկացում 2015թ.</t>
  </si>
  <si>
    <t>Սողոմոն Թեհլերյանի արձանը</t>
  </si>
  <si>
    <t>Տոնածառ</t>
  </si>
  <si>
    <t>Տպիչ(պրինտեր)</t>
  </si>
  <si>
    <t>Հավերժության հուշարձան</t>
  </si>
  <si>
    <t>Կառավարման վահանակ 1 Պ-164Ամ</t>
  </si>
  <si>
    <t>Եկեղեցու շենք</t>
  </si>
  <si>
    <t>Խմելու ջրի ավազան /250 խ.մ.-1</t>
  </si>
  <si>
    <t>Խմելու ջրի ավազան /250 խ.մ.-2</t>
  </si>
  <si>
    <t>Խմելու ջրի ավազան /250 խ.մ.-3</t>
  </si>
  <si>
    <t>Կշեռք 10տոննա</t>
  </si>
  <si>
    <t>Չսեփականաշնորհված բնակելի տուն</t>
  </si>
  <si>
    <t>Չսեփականաշնորհված բազմաբնակարան բնակելի տուն</t>
  </si>
  <si>
    <t>Վարագույրների կոմպլեկտ</t>
  </si>
  <si>
    <t>Էլ. ջեռուցիչ</t>
  </si>
  <si>
    <t>Մոնիտոր SAMSUNG</t>
  </si>
  <si>
    <t>Գրքային ֆոնդ  մետաղյա գրադարակներով</t>
  </si>
  <si>
    <t>Համակարգչային կայան</t>
  </si>
  <si>
    <t xml:space="preserve">ենթակա է  նորոգման /1.5կմ/ </t>
  </si>
  <si>
    <t>ենթակա է  նորոգման   / 2կմ/</t>
  </si>
  <si>
    <t>առկա</t>
  </si>
  <si>
    <t>քանակի հաշվառում չունի</t>
  </si>
  <si>
    <t xml:space="preserve">գծմ </t>
  </si>
  <si>
    <t>Լուսավորության ցանց</t>
  </si>
  <si>
    <t>գծմ.</t>
  </si>
  <si>
    <t>2017թ.</t>
  </si>
  <si>
    <t>1997թ.</t>
  </si>
  <si>
    <r>
      <t>Դաշնամուր</t>
    </r>
    <r>
      <rPr>
        <sz val="11"/>
        <rFont val="Arial Armenian"/>
        <family val="2"/>
      </rPr>
      <t xml:space="preserve"> &lt;&lt;</t>
    </r>
    <r>
      <rPr>
        <sz val="11"/>
        <rFont val="Sylfaen"/>
        <family val="1"/>
        <charset val="204"/>
      </rPr>
      <t>Նոկտյուրն&gt;&gt;</t>
    </r>
  </si>
  <si>
    <r>
      <t xml:space="preserve">մաշվածություն </t>
    </r>
    <r>
      <rPr>
        <sz val="11"/>
        <rFont val="Calibri"/>
        <family val="2"/>
        <charset val="204"/>
      </rPr>
      <t>%</t>
    </r>
  </si>
  <si>
    <t xml:space="preserve">Լուսավորության ցանց </t>
  </si>
  <si>
    <t>2018թ.</t>
  </si>
  <si>
    <r>
      <t xml:space="preserve">մաշվածություն </t>
    </r>
    <r>
      <rPr>
        <sz val="10"/>
        <rFont val="Calibri"/>
        <family val="2"/>
        <charset val="204"/>
      </rPr>
      <t>%</t>
    </r>
  </si>
  <si>
    <t>Փողոցների լուսավորության ցանց /լուսարձակ/</t>
  </si>
  <si>
    <r>
      <t xml:space="preserve">մաշված </t>
    </r>
    <r>
      <rPr>
        <sz val="11"/>
        <rFont val="Calibri"/>
        <family val="2"/>
      </rPr>
      <t>%</t>
    </r>
  </si>
  <si>
    <r>
      <t xml:space="preserve">Բնակելի  շենք 1 փող </t>
    </r>
    <r>
      <rPr>
        <sz val="11"/>
        <rFont val="Arial"/>
        <family val="2"/>
        <charset val="204"/>
      </rPr>
      <t>№32-</t>
    </r>
  </si>
  <si>
    <r>
      <t>Բնակելի  շենք</t>
    </r>
    <r>
      <rPr>
        <sz val="11"/>
        <rFont val="Arial"/>
        <family val="2"/>
        <charset val="204"/>
      </rPr>
      <t>№11</t>
    </r>
  </si>
  <si>
    <r>
      <t xml:space="preserve">Բնակելի  շենք1 փող </t>
    </r>
    <r>
      <rPr>
        <sz val="11"/>
        <rFont val="Arial"/>
        <family val="2"/>
        <charset val="204"/>
      </rPr>
      <t>№21-</t>
    </r>
  </si>
  <si>
    <r>
      <t xml:space="preserve">Բնակելի  շենք 1 փող </t>
    </r>
    <r>
      <rPr>
        <sz val="11"/>
        <rFont val="Arial"/>
        <family val="2"/>
        <charset val="204"/>
      </rPr>
      <t>№13-</t>
    </r>
  </si>
  <si>
    <r>
      <t xml:space="preserve">Բնակելի  շենք1 փող </t>
    </r>
    <r>
      <rPr>
        <sz val="11"/>
        <rFont val="Arial"/>
        <family val="2"/>
        <charset val="204"/>
      </rPr>
      <t>№17-</t>
    </r>
  </si>
  <si>
    <r>
      <t xml:space="preserve">Բնակելի  շենք փող 1 </t>
    </r>
    <r>
      <rPr>
        <sz val="11"/>
        <rFont val="Arial"/>
        <family val="2"/>
        <charset val="204"/>
      </rPr>
      <t>№19-</t>
    </r>
  </si>
  <si>
    <r>
      <t xml:space="preserve">Բնակելի  շենք 1 փող </t>
    </r>
    <r>
      <rPr>
        <sz val="11"/>
        <rFont val="Arial"/>
        <family val="2"/>
        <charset val="204"/>
      </rPr>
      <t>№10-</t>
    </r>
  </si>
  <si>
    <r>
      <t xml:space="preserve">Բնակելի  շենք 1 փող </t>
    </r>
    <r>
      <rPr>
        <sz val="11"/>
        <rFont val="Arial"/>
        <family val="2"/>
        <charset val="204"/>
      </rPr>
      <t>№15-</t>
    </r>
  </si>
  <si>
    <r>
      <t>Բնակելի  շենք</t>
    </r>
    <r>
      <rPr>
        <sz val="11"/>
        <rFont val="Arial"/>
        <family val="2"/>
        <charset val="204"/>
      </rPr>
      <t>№9</t>
    </r>
  </si>
  <si>
    <r>
      <t>Բնակելի  շենք</t>
    </r>
    <r>
      <rPr>
        <sz val="11"/>
        <rFont val="Arial"/>
        <family val="2"/>
        <charset val="204"/>
      </rPr>
      <t>№4-</t>
    </r>
  </si>
  <si>
    <r>
      <t>Բնակելի  շենք</t>
    </r>
    <r>
      <rPr>
        <sz val="11"/>
        <rFont val="Arial"/>
        <family val="2"/>
        <charset val="204"/>
      </rPr>
      <t>№23</t>
    </r>
  </si>
  <si>
    <r>
      <t xml:space="preserve">Բնակելի  շենք 1 փող </t>
    </r>
    <r>
      <rPr>
        <sz val="11"/>
        <rFont val="Arial"/>
        <family val="2"/>
        <charset val="204"/>
      </rPr>
      <t>№14-</t>
    </r>
  </si>
  <si>
    <r>
      <t xml:space="preserve">Բնակելի  շենք 1 փող </t>
    </r>
    <r>
      <rPr>
        <sz val="11"/>
        <rFont val="Arial"/>
        <family val="2"/>
        <charset val="204"/>
      </rPr>
      <t>№16-</t>
    </r>
  </si>
  <si>
    <r>
      <t xml:space="preserve">Բնակելի  շենք փող 1 </t>
    </r>
    <r>
      <rPr>
        <sz val="11"/>
        <rFont val="Arial"/>
        <family val="2"/>
        <charset val="204"/>
      </rPr>
      <t>№20-</t>
    </r>
  </si>
  <si>
    <r>
      <t xml:space="preserve">Բնակելի  շենք 1 փող </t>
    </r>
    <r>
      <rPr>
        <sz val="11"/>
        <rFont val="Arial"/>
        <family val="2"/>
        <charset val="204"/>
      </rPr>
      <t>№22-</t>
    </r>
  </si>
  <si>
    <r>
      <t xml:space="preserve">Բնակելի  շենք 1 փող </t>
    </r>
    <r>
      <rPr>
        <sz val="11"/>
        <rFont val="Arial"/>
        <family val="2"/>
        <charset val="204"/>
      </rPr>
      <t>№24-</t>
    </r>
  </si>
  <si>
    <r>
      <t xml:space="preserve">Բնակելի  շենք 1 փող </t>
    </r>
    <r>
      <rPr>
        <sz val="11"/>
        <rFont val="Arial"/>
        <family val="2"/>
        <charset val="204"/>
      </rPr>
      <t>№26-</t>
    </r>
  </si>
  <si>
    <r>
      <t xml:space="preserve">Բնակելի  շենք 1 փող </t>
    </r>
    <r>
      <rPr>
        <sz val="11"/>
        <rFont val="Arial"/>
        <family val="2"/>
        <charset val="204"/>
      </rPr>
      <t>№28-</t>
    </r>
  </si>
  <si>
    <r>
      <t xml:space="preserve"> </t>
    </r>
    <r>
      <rPr>
        <sz val="11"/>
        <rFont val="Sylfaen"/>
        <family val="1"/>
        <charset val="204"/>
      </rPr>
      <t>Զբոսայգի</t>
    </r>
  </si>
  <si>
    <r>
      <t>Կամուրջ</t>
    </r>
    <r>
      <rPr>
        <sz val="12"/>
        <rFont val="Times New Roman"/>
        <family val="1"/>
        <charset val="204"/>
      </rPr>
      <t>(</t>
    </r>
    <r>
      <rPr>
        <sz val="12"/>
        <rFont val="Sylfaen"/>
        <family val="1"/>
        <charset val="204"/>
      </rPr>
      <t>երկաթ</t>
    </r>
    <r>
      <rPr>
        <sz val="12"/>
        <rFont val="Times New Roman"/>
        <family val="1"/>
        <charset val="204"/>
      </rPr>
      <t>-</t>
    </r>
    <r>
      <rPr>
        <sz val="12"/>
        <rFont val="Sylfaen"/>
        <family val="1"/>
        <charset val="204"/>
      </rPr>
      <t>բետոնե</t>
    </r>
    <r>
      <rPr>
        <sz val="12"/>
        <rFont val="Times New Roman"/>
        <family val="1"/>
        <charset val="204"/>
      </rPr>
      <t>)</t>
    </r>
  </si>
  <si>
    <r>
      <t>30000 մ</t>
    </r>
    <r>
      <rPr>
        <vertAlign val="superscript"/>
        <sz val="11"/>
        <rFont val="Sylfaen"/>
        <family val="1"/>
        <charset val="204"/>
      </rPr>
      <t>2</t>
    </r>
  </si>
  <si>
    <r>
      <t>20000 մ</t>
    </r>
    <r>
      <rPr>
        <vertAlign val="superscript"/>
        <sz val="11"/>
        <rFont val="Sylfaen"/>
        <family val="1"/>
        <charset val="204"/>
      </rPr>
      <t>2</t>
    </r>
  </si>
  <si>
    <r>
      <t xml:space="preserve">մաշվածություն </t>
    </r>
    <r>
      <rPr>
        <b/>
        <sz val="10"/>
        <rFont val="Calibri"/>
        <family val="2"/>
        <charset val="204"/>
      </rPr>
      <t>%</t>
    </r>
  </si>
  <si>
    <r>
      <t xml:space="preserve">Մաշվածության </t>
    </r>
    <r>
      <rPr>
        <sz val="10"/>
        <rFont val="Calibri"/>
        <family val="2"/>
        <charset val="204"/>
      </rPr>
      <t>%</t>
    </r>
  </si>
  <si>
    <r>
      <t xml:space="preserve">Մաշված. </t>
    </r>
    <r>
      <rPr>
        <sz val="10"/>
        <rFont val="Calibri"/>
        <family val="2"/>
        <charset val="204"/>
      </rPr>
      <t>%</t>
    </r>
  </si>
  <si>
    <t xml:space="preserve">Ինքնաթափ- բեռնատար  ՄԱԶ-555102-223 </t>
  </si>
  <si>
    <t>Համակարգիչ INTEL G5400-4. 1000 (8G)</t>
  </si>
  <si>
    <t>Յուղով տաքացուցիչ, էլեկտրալյուքս EOH/M-6221</t>
  </si>
  <si>
    <t>Ջերմային օդափոխիչ, Էլեկտրալյուքս EFH/C-2115 BLACK</t>
  </si>
  <si>
    <t>ԳՊ Z6* փականով</t>
  </si>
  <si>
    <t>Դյուրակիր համակարգիչ DELL, INSPIRON 15 3000 3582-8000(N5000) 4GB 128GB SSD (WH)</t>
  </si>
  <si>
    <t>Ստեղնաշար, GENIUS KB-128 USB</t>
  </si>
  <si>
    <t>Պայուսակ դյուրակիր համակարգչի LENOVO, 15,6'' TOPLOADER T210-ROW GR (GX40Q17231)</t>
  </si>
  <si>
    <t>Պայուսակ դյուրակիր համակարգչի RIVACASE, ORLY SERIES 8931 15,6'' BAG</t>
  </si>
  <si>
    <t>Պայուսակ դյուրակիր համակարգչի  DEFENDER, GEEK 15,6''</t>
  </si>
  <si>
    <t>UPS (Անխափան սնուցման աղբյուր) MERCURY ELITE 1500PRO</t>
  </si>
  <si>
    <t>Մկնիկ LOGITECH, M171 USB (BK)</t>
  </si>
  <si>
    <t xml:space="preserve">Մկնիկ GENIUS, DX-110 USB (BK) </t>
  </si>
  <si>
    <t>ՎԵԲ Տեսախցիկ DEFENDER    C-110</t>
  </si>
  <si>
    <t>Զրուցատաղավար</t>
  </si>
  <si>
    <t>2020թ.</t>
  </si>
  <si>
    <t xml:space="preserve">2020թ. </t>
  </si>
  <si>
    <t>Գրասենյակային պահարան</t>
  </si>
  <si>
    <t>Համակարգիչ/Computer H31OM-R/i5 8400/CM-S1250/8GB RAM/256GB SSD/Case 450w/320m/90m/Win  10 Home/Office Home and Student 2019</t>
  </si>
  <si>
    <t>Մոնիտոր /Monitor LED 20" Philips 203V5LSB26</t>
  </si>
  <si>
    <t>Անխափան սնուցման սարք/ UPS 650VA CrownMicro CMU-650X</t>
  </si>
  <si>
    <t>Ջերմաչափ</t>
  </si>
  <si>
    <t>Սեղան (2000մմ*750մմ*750մմ)</t>
  </si>
  <si>
    <t>Սեղան ( 2100մմ*750մմ*750մմ)</t>
  </si>
  <si>
    <t>Սեղան (2500մմ*750մմ*750մմ)</t>
  </si>
  <si>
    <t>Սեղան (2330մմ*750մմ*750մմ)</t>
  </si>
  <si>
    <t>Սեղան (2150մմ*750մմ*780մմ)</t>
  </si>
  <si>
    <t>Կահույքի դռներ (եզրերը PVC)</t>
  </si>
  <si>
    <t>Սեղան (800մմ*2000մմ*750մմ)</t>
  </si>
  <si>
    <t>Նստարան (2000մմ*300մմ*420մմ) նստատեղերը փափուկ՝ կաշվից</t>
  </si>
  <si>
    <t>Պուրակների և խաղահրապարակների սարքեր(Խաղարան)</t>
  </si>
  <si>
    <t>Լուսացույց</t>
  </si>
  <si>
    <t xml:space="preserve">Սելավատար /անավարտ/ </t>
  </si>
  <si>
    <t xml:space="preserve">Մասնագիտացված աղբատար մեքենա               </t>
  </si>
  <si>
    <t>Համակարգիչ Core 2 Dio ,Monitor</t>
  </si>
  <si>
    <t>Գրասենյակային աթոռ,                                (խորհրդակցությունների   սենյակ)</t>
  </si>
  <si>
    <t>Խորհրդակցությունների սեղան,                                                ( խորհրդակցությունների   սենյակ)</t>
  </si>
  <si>
    <t>Լուսավորման ցանց</t>
  </si>
  <si>
    <t>Փողոցների  լուսավորության ցանց</t>
  </si>
  <si>
    <t xml:space="preserve">ՀԱՅԱՍՏԱՆԻ ՀԱՆՐԱՊԵՏՈՒԹՅԱՆ ՇԻՐԱԿԻ ՄԱՐԶԻ ՄԱՐԱԼԻԿ ՔԱՂԱՔԻ 
ՍԵՓԱԿԱՆՈՒԹՅԱՆ 2020 ԹՎԱԿԱՆԻ ԳՈՒՅՔԱԳՐՄԱՆ ԱՐԴՅՈՒՆՔՆԵՐԻ ՎԵՐԱԲԵՐՅԱԼ
</t>
  </si>
  <si>
    <t xml:space="preserve">ՀԱՅԱՍՏԱՆԻ ՀԱՆՐԱՊԵՏՈՒԹՅԱՆ ՇԻՐԱԿԻ ՄԱՐԶԻ ԱՂԻՆ ԲՆԱԿԱՎԱՅՐԻ
ՍԵՓԱԿԱՆՈՒԹՅԱՆ 2020 ԹՎԱԿԱՆԻ ԳՈՒՅՔԱԳՐՄԱՆ ԱՐԴՅՈՒՆՔՆԵՐԻ ՎԵՐԱԲԵՐՅԱԼ
</t>
  </si>
  <si>
    <t>1983թ.</t>
  </si>
  <si>
    <t>Մաշված. գումար</t>
  </si>
  <si>
    <t xml:space="preserve">ՀԱՅԱՍՏԱՆԻ ՀԱՆՐԱՊԵՏՈՒԹՅԱՆ ՇԻՐԱԿԻ ՄԱՐԶԻ ԱՆԻԱՎԱՆ ԲՆԱԿԱՎԱՅՐԻ
ՍԵՓԱԿԱՆՈՒԹՅԱՆ 2020 ԹՎԱԿԱՆԻ ԳՈՒՅՔԱԳՐՄԱՆ ԱՐԴՅՈՒՆՔՆԵՐԻ ՎԵՐԱԲԵՐՅԱԼ
</t>
  </si>
  <si>
    <t>Մաշված. Գումար</t>
  </si>
  <si>
    <t xml:space="preserve">Ենթակա է դուրսգրման </t>
  </si>
  <si>
    <t xml:space="preserve">ՀԱՅԱՍՏԱՆԻ ՀԱՆՐԱՊԵՏՈՒԹՅԱՆ ՇԻՐԱԿԻ ՄԱՐԶԻ ԱՆԻՊԵՄԶԱ ԲՆԱԿԱՎԱՅՐԻ
ՍԵՓԱԿԱՆՈՒԹՅԱՆ 2020 ԹՎԱԿԱՆԻ ԳՈՒՅՔԱԳՐՄԱՆ ԱՐԴՅՈՒՆՔՆԵՐԻ ՎԵՐԱԲԵՐՅԱԼ
</t>
  </si>
  <si>
    <t xml:space="preserve">ՀԱՅԱՍՏԱՆԻ ՀԱՆՐԱՊԵՏՈՒԹՅԱՆ ՇԻՐԱԿԻ ՄԱՐԶԻ ԲԱԳՐԱՎԱՆ ԲՆԱԿԱՎԱՅՐԻ
ՍԵՓԱԿԱՆՈՒԹՅԱՆ 2020 ԹՎԱԿԱՆԻ ԳՈՒՅՔԱԳՐՄԱՆ ԱՐԴՅՈՒՆՔՆԵՐԻ ՎԵՐԱԲԵՐՅԱԼ
</t>
  </si>
  <si>
    <t xml:space="preserve">ՀԱՅԱՍՏԱՆԻ ՀԱՆՐԱՊԵՏՈՒԹՅԱՆ ՇԻՐԱԿԻ ՄԱՐԶԻ ԲԱՐՁՐԱՇԵՆ ԲՆԱԿԱՎԱՅՐԻ
ՍԵՓԱԿԱՆՈՒԹՅԱՆ 2020 ԹՎԱԿԱՆԻ ԳՈՒՅՔԱԳՐՄԱՆ ԱՐԴՅՈՒՆՔՆԵՐԻ ՎԵՐԱԲԵՐՅԱԼ
</t>
  </si>
  <si>
    <t>Հաշվեկշռային  արժեքը /հազար դրամ/</t>
  </si>
  <si>
    <t>քառ/մ</t>
  </si>
  <si>
    <t>1957թ.</t>
  </si>
  <si>
    <t>1964թ.</t>
  </si>
  <si>
    <t>1971թ.</t>
  </si>
  <si>
    <t>1984թ.</t>
  </si>
  <si>
    <t>1820թ.</t>
  </si>
  <si>
    <t>1977թ.</t>
  </si>
  <si>
    <t>1968թ.</t>
  </si>
  <si>
    <t>1972թ.</t>
  </si>
  <si>
    <t>2009թ.</t>
  </si>
  <si>
    <t xml:space="preserve">ՀԱՅԱՍՏԱՆԻ ՀԱՆՐԱՊԵՏՈՒԹՅԱՆ ՇԻՐԱԿԻ ՄԱՐԶԻ ԳՈՒՍԱՆԱԳՅՈՒՂ ԲՆԱԿԱՎԱՅՐԻ
ՍԵՓԱԿԱՆՈՒԹՅԱՆ 2020 ԹՎԱԿԱՆԻ ԳՈՒՅՔԱԳՐՄԱՆ ԱՐԴՅՈՒՆՔՆԵՐԻ ՎԵՐԱԲԵՐՅԱԼ
</t>
  </si>
  <si>
    <t xml:space="preserve">ՀԱՅԱՍՏԱՆԻ ՀԱՆՐԱՊԵՏՈՒԹՅԱՆ ՇԻՐԱԿԻ ՄԱՐԶԻ ԻՍԱՀԱԿՅԱՆ ԲՆԱԿԱՎԱՅՐԻ
ՍԵՓԱԿԱՆՈՒԹՅԱՆ 2020 ԹՎԱԿԱՆԻ ԳՈՒՅՔԱԳՐՄԱՆ ԱՐԴՅՈՒՆՔՆԵՐԻ ՎԵՐԱԲԵՐՅԱԼ
</t>
  </si>
  <si>
    <t xml:space="preserve">ՀԱՅԱՍՏԱՆԻ ՀԱՆՐԱՊԵՏՈՒԹՅԱՆ ՇԻՐԱԿԻ ՄԱՐԶԻ ՔԱՐԱԲԵՐԴ ԲՆԱԿԱՎԱՅՐԻ
ՍԵՓԱԿԱՆՈՒԹՅԱՆ 2020 ԹՎԱԿԱՆԻ ԳՈՒՅՔԱԳՐՄԱՆ ԱՐԴՅՈՒՆՔՆԵՐԻ ՎԵՐԱԲԵՐՅԱԼ
</t>
  </si>
  <si>
    <t xml:space="preserve">ՀԱՅԱՍՏԱՆԻ ՀԱՆՐԱՊԵՏՈՒԹՅԱՆ ՇԻՐԱԿԻ ՄԱՐԶԻ ԼԱՆՋԻԿ ԲՆԱԿԱՎԱՅՐԻ
ՍԵՓԱԿԱՆՈՒԹՅԱՆ 2020 ԹՎԱԿԱՆԻ ԳՈՒՅՔԱԳՐՄԱՆ ԱՐԴՅՈՒՆՔՆԵՐԻ ՎԵՐԱԲԵՐՅԱԼ
</t>
  </si>
  <si>
    <t xml:space="preserve">Ենթակա է հիմնանորոգման </t>
  </si>
  <si>
    <t xml:space="preserve">Ենթակա է նորոգման </t>
  </si>
  <si>
    <t>1996թ.</t>
  </si>
  <si>
    <t>1975թ</t>
  </si>
  <si>
    <t>2001թ.</t>
  </si>
  <si>
    <t>Ենթակա է ընդլայնման</t>
  </si>
  <si>
    <t>Ենթակա է նորոգման</t>
  </si>
  <si>
    <t>Ենթակա են դուրսգրման</t>
  </si>
  <si>
    <t>Ենթակա է թարմացման</t>
  </si>
  <si>
    <t xml:space="preserve">Ենթակա են դուրս գրման </t>
  </si>
  <si>
    <r>
      <t>Օֆիսային</t>
    </r>
    <r>
      <rPr>
        <sz val="11"/>
        <color theme="1"/>
        <rFont val="Arial LatArm"/>
        <family val="2"/>
      </rPr>
      <t xml:space="preserve"> </t>
    </r>
    <r>
      <rPr>
        <sz val="11"/>
        <color theme="1"/>
        <rFont val="Arial"/>
        <family val="2"/>
        <charset val="204"/>
      </rPr>
      <t>աթոռ</t>
    </r>
  </si>
  <si>
    <t xml:space="preserve">ՀԱՅԱՍՏԱՆԻ ՀԱՆՐԱՊԵՏՈՒԹՅԱՆ ՇԻՐԱԿԻ ՄԱՐԶԻ ԼՈՒՍԱՂԲՅՈՒՐ ԲՆԱԿԱՎԱՅՐԻ
ՍԵՓԱԿԱՆՈՒԹՅԱՆ 2020 ԹՎԱԿԱՆԻ ԳՈՒՅՔԱԳՐՄԱՆ ԱՐԴՅՈՒՆՔՆԵՐԻ ՎԵՐԱԲԵՐՅԱԼ
</t>
  </si>
  <si>
    <t xml:space="preserve">ՀԱՅԱՍՏԱՆԻ ՀԱՆՐԱՊԵՏՈՒԹՅԱՆ ՇԻՐԱԿԻ ՄԱՐԶԻ ՍԱՌՆԱՂԲՅՈՒՐ ԲՆԱԿԱՎԱՅՐԻ
ՍԵՓԱԿԱՆՈՒԹՅԱՆ 2020 ԹՎԱԿԱՆԻ ԳՈՒՅՔԱԳՐՄԱՆ ԱՐԴՅՈՒՆՔՆԵՐԻ ՎԵՐԱԲԵՐՅԱԼ
</t>
  </si>
  <si>
    <t xml:space="preserve">ՀԱՅԱՍՏԱՆԻ ՀԱՆՐԱՊԵՏՈՒԹՅԱՆ ՇԻՐԱԿԻ ՄԱՐԶԻ ՋՐԱՓԻ ԲՆԱԿԱՎԱՅՐԻ
ՍԵՓԱԿԱՆՈՒԹՅԱՆ 2020 ԹՎԱԿԱՆԻ ԳՈՒՅՔԱԳՐՄԱՆ ԱՐԴՅՈՒՆՔՆԵՐԻ ՎԵՐԱԲԵՐՅԱԼ
</t>
  </si>
  <si>
    <t xml:space="preserve">ՀԱՅԱՍՏԱՆԻ ՀԱՆՐԱՊԵՏՈՒԹՅԱՆ ՇԻՐԱԿԻ ՄԱՐԶԻ ՀԱՅԿԱՁՈՐ ԲՆԱԿԱՎԱՅՐԻ
ՍԵՓԱԿԱՆՈՒԹՅԱՆ 2020 ԹՎԱԿԱՆԻ ԳՈՒՅՔԱԳՐՄԱՆ ԱՐԴՅՈՒՆՔՆԵՐԻ ՎԵՐԱԲԵՐՅԱԼ
</t>
  </si>
  <si>
    <t xml:space="preserve">ՀԱՅԱՍՏԱՆԻ ՀԱՆՐԱՊԵՏՈՒԹՅԱՆ ՇԻՐԱԿԻ ՄԱՐԶԻ ՁԻԹՀԱՆՔՈՎ ԲՆԱԿԱՎԱՅՐԻ
ՍԵՓԱԿԱՆՈՒԹՅԱՆ 2020 ԹՎԱԿԱՆԻ ԳՈՒՅՔԱԳՐՄԱՆ ԱՐԴՅՈՒՆՔՆԵՐԻ ՎԵՐԱԲԵՐՅԱԼ
</t>
  </si>
  <si>
    <t>Հեռախոսի պատվանդան</t>
  </si>
  <si>
    <t>քառ. մետր</t>
  </si>
  <si>
    <t xml:space="preserve">ՀԱՅԱՍՏԱՆԻ ՀԱՆՐԱՊԵՏՈՒԹՅԱՆ ՇԻՐԱԿԻ ՄԱՐԶԻ ՁՈՐԱԿԱՊ ԲՆԱԿԱՎԱՅՐԻ
ՍԵՓԱԿԱՆՈՒԹՅԱՆ 2020 ԹՎԱԿԱՆԻ ԳՈՒՅՔԱԳՐՄԱՆ ԱՐԴՅՈՒՆՔՆԵՐԻ ՎԵՐԱԲԵՐՅԱԼ
</t>
  </si>
  <si>
    <t>Փողոցային լուսավորման լապտերներ</t>
  </si>
  <si>
    <t>1973թ.</t>
  </si>
  <si>
    <t>1973-2013թ.</t>
  </si>
  <si>
    <t xml:space="preserve">ՀԱՅԱՍՏԱՆԻ ՀԱՆՐԱՊԵՏՈՒԹՅԱՆ ՇԻՐԱԿԻ ՄԱՐԶԻ ՇԻՐԱԿԱՎԱՆ ԲՆԱԿԱՎԱՅՐԻ
ՍԵՓԱԿԱՆՈՒԹՅԱՆ 2020 ԹՎԱԿԱՆԻ ԳՈՒՅՔԱԳՐՄԱՆ ԱՐԴՅՈՒՆՔՆԵՐԻ ՎԵՐԱԲԵՐՅԱԼ
</t>
  </si>
  <si>
    <t>Սկզբնական  արժեք</t>
  </si>
  <si>
    <t>Մաշվածություն %</t>
  </si>
  <si>
    <r>
      <t>Կ</t>
    </r>
    <r>
      <rPr>
        <sz val="11"/>
        <color theme="1"/>
        <rFont val="Sylfaen"/>
        <family val="1"/>
        <charset val="204"/>
      </rPr>
      <t>մ</t>
    </r>
  </si>
  <si>
    <t xml:space="preserve">ՀԱՅԱՍՏԱՆԻ ՀԱՆՐԱՊԵՏՈՒԹՅԱՆ ՇԻՐԱԿԻ ՄԱՐԶԻ ՍԱՐԱԿԱՊ ԲՆԱԿԱՎԱՅՐԻ
ՍԵՓԱԿԱՆՈՒԹՅԱՆ 2020 ԹՎԱԿԱՆԻ ԳՈՒՅՔԱԳՐՄԱՆ ԱՐԴՅՈՒՆՔՆԵՐԻ ՎԵՐԱԲԵՐՅԱԼ
</t>
  </si>
  <si>
    <t>Կախիչ</t>
  </si>
  <si>
    <t>Ռադիոդինամիկ</t>
  </si>
  <si>
    <t>Մոնիտոր Samsung 953BW</t>
  </si>
  <si>
    <t>Ստեղնաշար KB220/ մկնիկNS-120/դինամիկ SP-N120</t>
  </si>
  <si>
    <t>Անխափան սնուցման սարք UPS 600</t>
  </si>
  <si>
    <t>Տպիչ XEROX WC3119</t>
  </si>
  <si>
    <t>Կրիչ USB flash 4GB</t>
  </si>
  <si>
    <r>
      <t>Նոթբուք</t>
    </r>
    <r>
      <rPr>
        <sz val="11"/>
        <color theme="1"/>
        <rFont val="Arial LatArm"/>
        <family val="2"/>
      </rPr>
      <t xml:space="preserve">  </t>
    </r>
    <r>
      <rPr>
        <sz val="11"/>
        <color theme="1"/>
        <rFont val="Arial"/>
        <family val="2"/>
        <charset val="204"/>
      </rPr>
      <t>Տոշիբա</t>
    </r>
    <r>
      <rPr>
        <sz val="11"/>
        <color theme="1"/>
        <rFont val="Arial LatArm"/>
        <family val="2"/>
      </rPr>
      <t xml:space="preserve"> c655-s5307</t>
    </r>
  </si>
  <si>
    <t xml:space="preserve">Օֆիսային   աթոռ </t>
  </si>
  <si>
    <t xml:space="preserve">Բազմոց </t>
  </si>
  <si>
    <t>Ցուցապահարան</t>
  </si>
  <si>
    <t>Էտաժերկա</t>
  </si>
  <si>
    <t>Ռադիոպրոմնիկ</t>
  </si>
  <si>
    <t>Ժամացույց</t>
  </si>
  <si>
    <t>Դաշնամուր</t>
  </si>
  <si>
    <t>Ռադիո</t>
  </si>
  <si>
    <r>
      <rPr>
        <sz val="10"/>
        <color rgb="FF000000"/>
        <rFont val="Calibri"/>
        <family val="2"/>
        <charset val="204"/>
      </rPr>
      <t>«</t>
    </r>
    <r>
      <rPr>
        <sz val="10"/>
        <color rgb="FF000000"/>
        <rFont val="Arial LatArm"/>
        <family val="2"/>
      </rPr>
      <t>Քաունթերփարթ Ինթերնեշնլ</t>
    </r>
    <r>
      <rPr>
        <sz val="10"/>
        <color rgb="FF000000"/>
        <rFont val="Calibri"/>
        <family val="2"/>
        <charset val="204"/>
      </rPr>
      <t>»</t>
    </r>
    <r>
      <rPr>
        <sz val="10"/>
        <color rgb="FF000000"/>
        <rFont val="Arial LatArm"/>
        <family val="2"/>
      </rPr>
      <t xml:space="preserve">-ԻՆԿ   Հայաստանյան ներկայացչություն      </t>
    </r>
    <r>
      <rPr>
        <sz val="10"/>
        <color rgb="FF000000"/>
        <rFont val="Calibri"/>
        <family val="2"/>
        <charset val="204"/>
      </rPr>
      <t>«</t>
    </r>
    <r>
      <rPr>
        <sz val="10"/>
        <color rgb="FF000000"/>
        <rFont val="Arial LatArm"/>
        <family val="2"/>
      </rPr>
      <t>ՄԵԹՐ -ՍԹԻԼ</t>
    </r>
    <r>
      <rPr>
        <sz val="10"/>
        <color rgb="FF000000"/>
        <rFont val="Calibri"/>
        <family val="2"/>
        <charset val="204"/>
      </rPr>
      <t>»</t>
    </r>
    <r>
      <rPr>
        <sz val="10"/>
        <color rgb="FF000000"/>
        <rFont val="Arial LatArm"/>
        <family val="2"/>
      </rPr>
      <t xml:space="preserve">         </t>
    </r>
  </si>
  <si>
    <t>Էլեկտրական շարժիչով մեքենաների /էլեկտրամոբիլների/ լիցքավորման կայան JuiceBox Pro 32EU</t>
  </si>
  <si>
    <t>Հր. Շահինյան փ., Հիվանդանոցին կից լիցքավորման կայան</t>
  </si>
  <si>
    <t xml:space="preserve">Էքսկավատոր-բեռնիչ GEHL GBL 8185 №
TEP818SSTJ9013527
</t>
  </si>
  <si>
    <t>Գրեյդեր ԳՍ-10.07</t>
  </si>
  <si>
    <t>գործ N-200003</t>
  </si>
  <si>
    <t>Ինքնաթափ բեռնատար մեքենա ՄԱԶ-551626-580-050</t>
  </si>
  <si>
    <t>Միկրոավտոբուս 17+1 Ford Transit</t>
  </si>
  <si>
    <t>Անիվավոր տրակտոր  XSB804</t>
  </si>
  <si>
    <t>1,4 քարշակ դասի՝ կոմունալ հրիչով և խոզանակով</t>
  </si>
  <si>
    <t>Գագարին-Հր. Շահինյան խաչմերուկ</t>
  </si>
  <si>
    <t>Ֆուտբոլի խաղադաշտ</t>
  </si>
  <si>
    <t>Փողոց 14</t>
  </si>
  <si>
    <t>Բնակելի անավարտ շինություն</t>
  </si>
  <si>
    <t>1990-1991Ã.</t>
  </si>
  <si>
    <t>1981Ã.</t>
  </si>
  <si>
    <t>ՈԻԱԶ 236324-101     XTT236324M1006494</t>
  </si>
  <si>
    <t xml:space="preserve">Գրասենյակային աթոռ               </t>
  </si>
  <si>
    <t>Հաղթանակի 12</t>
  </si>
  <si>
    <t>Ֆլեշ հիշողության  2GB</t>
  </si>
  <si>
    <t>Ֆլեշ հիշողության  4GB</t>
  </si>
  <si>
    <t>Սառնարան BERG BR N317BB</t>
  </si>
  <si>
    <t>Մարտկոց /аккумулятор/ Ակոմ 63Ա</t>
  </si>
  <si>
    <t>Անիվավոր տրակտոր ՄՏԶ 82.1</t>
  </si>
  <si>
    <t>Շարքացան  ՍՊՆ-4</t>
  </si>
  <si>
    <t>Գութան  3 խոպանի ՊԼՆ 3-35</t>
  </si>
  <si>
    <t>Կուլտիվատոր ԿՊՆ-4</t>
  </si>
  <si>
    <t>Համակարգիչ  P-4</t>
  </si>
  <si>
    <t>Տպող սարք MF 3220</t>
  </si>
  <si>
    <t>Օֆիսային աթոռ</t>
  </si>
  <si>
    <t>Գերեզմանոցի ցանկապատ</t>
  </si>
  <si>
    <t>Ավտոմեքենայի կշեռք</t>
  </si>
  <si>
    <t>Գրադարանի շենք</t>
  </si>
  <si>
    <t>Փայտյա գրապահարան</t>
  </si>
  <si>
    <t>Պրինտեր</t>
  </si>
  <si>
    <t xml:space="preserve"> Նոթբուկ TOSHIBA</t>
  </si>
  <si>
    <t>Սեղան ամսագրի համար/ապակյա/</t>
  </si>
  <si>
    <t>Կաշվե  բազկաթոռ</t>
  </si>
  <si>
    <t>Ջրարբիացման համակարգ</t>
  </si>
  <si>
    <t>Ցուցատախտակ</t>
  </si>
  <si>
    <t>Ջրի  պոմպ</t>
  </si>
  <si>
    <t>Սառնարան</t>
  </si>
  <si>
    <t>Դրոշակի  կանգնակ</t>
  </si>
  <si>
    <t>Ոռոգման փակ ցանց</t>
  </si>
  <si>
    <t>Փրկարարական կոմպլեկտ</t>
  </si>
  <si>
    <t>Բնակելի  շենք</t>
  </si>
  <si>
    <t>Ջրամբար  խմելու  ջրի</t>
  </si>
  <si>
    <t>Ներհամայնքային  ջրագիծ</t>
  </si>
  <si>
    <t>Ներհամայնքային  կոյուղագիծ</t>
  </si>
  <si>
    <t>Խմելու  ջրի խորքային  հոր</t>
  </si>
  <si>
    <t>Ներհամայնքային  ոռոգման ցանց</t>
  </si>
  <si>
    <t>Փողոցների /ասֆալտապատ./</t>
  </si>
  <si>
    <t>Ճանապարհներ / դաշտամիջյան/</t>
  </si>
  <si>
    <t>Գյուղական  գերեզմանոց</t>
  </si>
  <si>
    <t>Երկաթյա  շկաֆ</t>
  </si>
  <si>
    <t>Նավթամթերքի  տարաներ</t>
  </si>
  <si>
    <t>Տիպային  հիվանդանոցի  շենք</t>
  </si>
  <si>
    <t>Ներհամայնքային  կամուրջ</t>
  </si>
  <si>
    <t>Ավտոմեքենա</t>
  </si>
  <si>
    <t>Ավտոմեքենաի  գազի  բալոն</t>
  </si>
  <si>
    <t>Համակարգիչ INTEL</t>
  </si>
  <si>
    <t>Համակարգիչ Պ-4  ZIP</t>
  </si>
  <si>
    <t>Փողոցներ</t>
  </si>
  <si>
    <r>
      <t>Ավտոմ մխոցներ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ոռոգ.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Համակարգ</t>
    </r>
  </si>
  <si>
    <r>
      <t>Ժամային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Sylfaen"/>
        <family val="1"/>
        <charset val="204"/>
      </rPr>
      <t>ռելե</t>
    </r>
  </si>
  <si>
    <t>Բազմաֆունկցիոնալ սարք CANON</t>
  </si>
  <si>
    <t>Ավտոբուս Vektor Next 320405-04 ՊԱԶ</t>
  </si>
  <si>
    <r>
      <t xml:space="preserve">ՀԱՎԵԼՎԱԾ  N 1                                        ՀԱՅԱՍՏԱՆԻ ՀԱՆՐԱՊԵՏՈՒԹՅԱՆ ՇԻՐԱԿԻ ՄԱՐԶԻ ԱՆԻ  ՀԱՄԱՅՆՔԻ ԱՎԱԳԱՆՈՒ  2020 ԹՎԱԿԱՆԻ ԴԵԿՏԵՄԲԵՐԻ 28-Ի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116 ՈՐՈՇՄԱՆ</t>
    </r>
  </si>
  <si>
    <t>ՀԱՎԵԼՎԱԾ  N 2                                        ՀԱՅԱՍՏԱՆԻ ՀԱՆՐԱՊԵՏՈՒԹՅԱՆ ՇԻՐԱԿԻ ՄԱՐԶԻ ԱՆԻ  ՀԱՄԱՅՆՔԻ ԱՎԱԳԱՆՈՒ  2020 ԹՎԱԿԱՆԻ ԴԵԿՏԵՄԲԵՐԻ 28-Ի N 116 ՈՐՈՇՄԱՆ</t>
  </si>
  <si>
    <t>ՀԱՎԵԼՎԱԾ  N 3                                        ՀԱՅԱՍՏԱՆԻ ՀԱՆՐԱՊԵՏՈՒԹՅԱՆ ՇԻՐԱԿԻ ՄԱՐԶԻ ԱՆԻ  ՀԱՄԱՅՆՔԻ ԱՎԱԳԱՆՈՒ  2020 ԹՎԱԿԱՆԻ ԴԵԿՏԵՄԲԵՐԻ 28-Ի N 116 ՈՐՈՇՄԱՆ</t>
  </si>
  <si>
    <t>ՀԱՎԵԼՎԱԾ  N 4                                        ՀԱՅԱՍՏԱՆԻ ՀԱՆՐԱՊԵՏՈՒԹՅԱՆ ՇԻՐԱԿԻ ՄԱՐԶԻ ԱՆԻ  ՀԱՄԱՅՆՔԻ ԱՎԱԳԱՆՈՒ  2020 ԹՎԱԿԱՆԻ ԴԵԿՏԵՄԲԵՐԻ 28-Ի N 116 ՈՐՈՇՄԱՆ</t>
  </si>
  <si>
    <t>ՀԱՎԵԼՎԱԾ  N 5                                        ՀԱՅԱՍՏԱՆԻ ՀԱՆՐԱՊԵՏՈՒԹՅԱՆ ՇԻՐԱԿԻ ՄԱՐԶԻ ԱՆԻ  ՀԱՄԱՅՆՔԻ ԱՎԱԳԱՆՈՒ  2020 ԹՎԱԿԱՆԻ ԴԵԿՏԵՄԲԵՐԻ 28-Ի N 116 ՈՐՈՇՄԱՆ</t>
  </si>
  <si>
    <t>ՀԱՎԵԼՎԱԾ  N 6                                                                     ՀԱՅԱՍՏԱՆԻ ՀԱՆՐԱՊԵՏՈՒԹՅԱՆ ՇԻՐԱԿԻ ՄԱՐԶԻ ԱՆԻ  ՀԱՄԱՅՆՔԻ ԱՎԱԳԱՆՈՒ  2020 ԹՎԱԿԱՆԻ ԴԵԿՏԵՄԲԵՐԻ 28-Ի N 116 ՈՐՈՇՄԱՆ</t>
  </si>
  <si>
    <t>ՀԱՎԵԼՎԱԾ  N 7                                        ՀԱՅԱՍՏԱՆԻ ՀԱՆՐԱՊԵՏՈՒԹՅԱՆ ՇԻՐԱԿԻ ՄԱՐԶԻ ԱՆԻ  ՀԱՄԱՅՆՔԻ ԱՎԱԳԱՆՈՒ  2020 ԹՎԱԿԱՆԻ ԴԵԿՏԵՄԲԵՐԻ 28-Ի N 116 ՈՐՈՇՄԱՆ</t>
  </si>
  <si>
    <t>ՀԱՎԵԼՎԱԾ  N 8                                                                       ՀԱՅԱՍՏԱՆԻ ՀԱՆՐԱՊԵՏՈՒԹՅԱՆ ՇԻՐԱԿԻ ՄԱՐԶԻ ԱՆԻ  ՀԱՄԱՅՆՔԻ ԱՎԱԳԱՆՈՒ  2020 ԹՎԱԿԱՆԻ ԴԵԿՏԵՄԲԵՐԻ 28-Ի N 116 ՈՐՈՇՄԱՆ</t>
  </si>
  <si>
    <t>ՀԱՎԵԼՎԱԾ  N 9                                        ՀԱՅԱՍՏԱՆԻ ՀԱՆՐԱՊԵՏՈՒԹՅԱՆ ՇԻՐԱԿԻ ՄԱՐԶԻ ԱՆԻ  ՀԱՄԱՅՆՔԻ ԱՎԱԳԱՆՈՒ  2020 ԹՎԱԿԱՆԻ ԴԵԿՏԵՄԲԵՐԻ 28-Ի N 116 ՈՐՈՇՄԱՆ</t>
  </si>
  <si>
    <t>ՀԱՎԵԼՎԱԾ  N 10                                        ՀԱՅԱՍՏԱՆԻ ՀԱՆՐԱՊԵՏՈՒԹՅԱՆ ՇԻՐԱԿԻ ՄԱՐԶԻ ԱՆԻ  ՀԱՄԱՅՆՔԻ ԱՎԱԳԱՆՈՒ  2020 ԹՎԱԿԱՆԻ ԴԵԿՏԵՄԲԵՐԻ 28-Ի N 116 ՈՐՈՇՄԱՆ</t>
  </si>
  <si>
    <r>
      <t xml:space="preserve">ՀԱՎԵԼՎԱԾ  N 11                                        ՀԱՅԱՍՏԱՆԻ ՀԱՆՐԱՊԵՏՈՒԹՅԱՆ ՇԻՐԱԿԻ ՄԱՐԶԻ ԱՆԻ  ՀԱՄԱՅՆՔԻ ԱՎԱԳԱՆՈՒ  2020 ԹՎԱԿԱՆԻ ԴԵԿՏԵՄԲԵՐԻ 28-Ի </t>
    </r>
    <r>
      <rPr>
        <sz val="9"/>
        <color theme="1"/>
        <rFont val="Calibri"/>
        <family val="2"/>
        <charset val="204"/>
      </rPr>
      <t>N</t>
    </r>
    <r>
      <rPr>
        <sz val="9"/>
        <color theme="1"/>
        <rFont val="Arial Armenian"/>
        <family val="2"/>
      </rPr>
      <t xml:space="preserve"> 116 ՈՐՈՇՄԱՆ</t>
    </r>
  </si>
  <si>
    <t>ՀԱՎԵԼՎԱԾ  N 12                                           ՀԱՅԱՍՏԱՆԻ ՀԱՆՐԱՊԵՏՈՒԹՅԱՆ ՇԻՐԱԿԻ ՄԱՐԶԻ ԱՆԻ  ՀԱՄԱՅՆՔԻ ԱՎԱԳԱՆՈՒ  2020 ԹՎԱԿԱՆԻ ԴԵԿՏԵՄԲԵՐԻ 28-Ի N 116 ՈՐՈՇՄԱՆ</t>
  </si>
  <si>
    <t>ՀԱՎԵԼՎԱԾ  N 13                                           ՀԱՅԱՍՏԱՆԻ ՀԱՆՐԱՊԵՏՈՒԹՅԱՆ ՇԻՐԱԿԻ ՄԱՐԶԻ ԱՆԻ  ՀԱՄԱՅՆՔԻ ԱՎԱԳԱՆՈՒ  2020 ԹՎԱԿԱՆԻ ԴԵԿՏԵՄԲԵՐԻ 28-Ի N 116 ՈՐՈՇՄԱՆ</t>
  </si>
  <si>
    <t>ՀԱՎԵԼՎԱԾ  N 14                                           ՀԱՅԱՍՏԱՆԻ ՀԱՆՐԱՊԵՏՈՒԹՅԱՆ ՇԻՐԱԿԻ ՄԱՐԶԻ ԱՆԻ  ՀԱՄԱՅՆՔԻ ԱՎԱԳԱՆՈՒ  2020 ԹՎԱԿԱՆԻ ԴԵԿՏԵՄԲԵՐԻ 28-Ի N 116 ՈՐՈՇՄԱՆ</t>
  </si>
  <si>
    <t>ՀԱՎԵԼՎԱԾ  N 15                                           ՀԱՅԱՍՏԱՆԻ ՀԱՆՐԱՊԵՏՈՒԹՅԱՆ ՇԻՐԱԿԻ ՄԱՐԶԻ ԱՆԻ  ՀԱՄԱՅՆՔԻ ԱՎԱԳԱՆՈՒ  2020 ԹՎԱԿԱՆԻ ԴԵԿՏԵՄԲԵՐԻ 28-Ի N 116 ՈՐՈՇՄԱՆ</t>
  </si>
  <si>
    <t>ՀԱՎԵԼՎԱԾ  N 16                                           ՀԱՅԱՍՏԱՆԻ ՀԱՆՐԱՊԵՏՈՒԹՅԱՆ ՇԻՐԱԿԻ ՄԱՐԶԻ ԱՆԻ  ՀԱՄԱՅՆՔԻ ԱՎԱԳԱՆՈՒ  2020 ԹՎԱԿԱՆԻ ԴԵԿՏԵՄԲԵՐԻ 28-Ի N 116 ՈՐՈՇՄԱՆ</t>
  </si>
  <si>
    <t>ՀԱՎԵԼՎԱԾ  N 17                                           ՀԱՅԱՍՏԱՆԻ ՀԱՆՐԱՊԵՏՈՒԹՅԱՆ ՇԻՐԱԿԻ ՄԱՐԶԻ ԱՆԻ  ՀԱՄԱՅՆՔԻ ԱՎԱԳԱՆՈՒ  2020 ԹՎԱԿԱՆԻ ԴԵԿՏԵՄԲԵՐԻ 28-Ի N 116 ՈՐՈՇՄԱՆ</t>
  </si>
  <si>
    <t>Հայաստանի Հանրապետության Շիրակի մարզի                      Անի համայնքի ղեկավար՝</t>
  </si>
  <si>
    <t>Ա. Գևորգյան</t>
  </si>
  <si>
    <t>Հայաստանի Հանրապետության Շիրակի մարզի                                        Անի համայնքի ղեկավար՝</t>
  </si>
  <si>
    <t>Հայաստանի Հանրապետության Շիրակի մարզի Անի համայնքի ղեկավար՝                         Ա.Գևորգյան</t>
  </si>
  <si>
    <t>ՀԱՎԵԼՎԱԾ  N 18                                        ՀԱՅԱՍՏԱՆԻ ՀԱՆՐԱՊԵՏՈՒԹՅԱՆ ՇԻՐԱԿԻ ՄԱՐԶԻ ԱՆԻ  ՀԱՄԱՅՆՔԻ ԱՎԱԳԱՆՈՒ  2020 ԹՎԱԿԱՆԻ ԴԵԿՏԵՄԲԵՐԻ 28-Ի N 116 ՈՐՈՇՄԱՆ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</si>
</sst>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Sylfaen"/>
      <family val="1"/>
      <charset val="204"/>
    </font>
    <font>
      <b/>
      <sz val="10"/>
      <color rgb="FF000000"/>
      <name val="Arial LatArm"/>
      <family val="2"/>
    </font>
    <font>
      <b/>
      <sz val="10"/>
      <color rgb="FF000000"/>
      <name val="Calibri"/>
      <family val="2"/>
      <charset val="204"/>
    </font>
    <font>
      <sz val="9"/>
      <color rgb="FF000000"/>
      <name val="Arial LatArm"/>
      <family val="2"/>
    </font>
    <font>
      <b/>
      <sz val="9"/>
      <color rgb="FF000000"/>
      <name val="Arial LatArm"/>
      <family val="2"/>
    </font>
    <font>
      <b/>
      <sz val="10"/>
      <color rgb="FF000000"/>
      <name val="Grapalat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color theme="1"/>
      <name val="Ghea"/>
      <charset val="204"/>
    </font>
    <font>
      <sz val="10"/>
      <color theme="1"/>
      <name val="Arial LatArm"/>
      <family val="2"/>
    </font>
    <font>
      <sz val="11"/>
      <color theme="1"/>
      <name val="Arial Armenian"/>
      <family val="2"/>
    </font>
    <font>
      <sz val="9"/>
      <color theme="1"/>
      <name val="Arial LatArm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2"/>
      <color theme="1"/>
      <name val="Arial LatArm"/>
      <family val="2"/>
    </font>
    <font>
      <i/>
      <sz val="11"/>
      <color theme="1"/>
      <name val="Sylfae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vertAlign val="superscript"/>
      <sz val="11"/>
      <color theme="1"/>
      <name val="Sylfae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Sylfae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Arial LatArm"/>
      <family val="2"/>
    </font>
    <font>
      <sz val="11"/>
      <color rgb="FF000000"/>
      <name val="Arial LatArm"/>
      <family val="2"/>
    </font>
    <font>
      <sz val="11"/>
      <name val="Arial LatArm"/>
      <family val="2"/>
    </font>
    <font>
      <b/>
      <sz val="11"/>
      <color rgb="FF000000"/>
      <name val="Arial LatArm"/>
      <family val="2"/>
    </font>
    <font>
      <sz val="11"/>
      <name val="Sylfaen"/>
      <family val="1"/>
      <charset val="204"/>
    </font>
    <font>
      <sz val="11"/>
      <name val="Arial Armenian"/>
      <family val="2"/>
    </font>
    <font>
      <sz val="12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theme="1"/>
      <name val="Arial LatArm"/>
      <family val="2"/>
    </font>
    <font>
      <sz val="11"/>
      <color theme="1"/>
      <name val="Arial"/>
      <family val="2"/>
      <charset val="204"/>
    </font>
    <font>
      <b/>
      <sz val="11"/>
      <name val="Sylfaen"/>
      <family val="1"/>
      <charset val="204"/>
    </font>
    <font>
      <sz val="11"/>
      <name val="Calibri"/>
      <family val="2"/>
      <charset val="204"/>
    </font>
    <font>
      <sz val="10"/>
      <name val="Sylfaen"/>
      <family val="1"/>
      <charset val="204"/>
    </font>
    <font>
      <sz val="10"/>
      <name val="Calibri"/>
      <family val="2"/>
      <charset val="204"/>
    </font>
    <font>
      <b/>
      <sz val="10"/>
      <name val="Sylfaen"/>
      <family val="1"/>
      <charset val="204"/>
    </font>
    <font>
      <b/>
      <sz val="10"/>
      <name val="Calibri"/>
      <family val="2"/>
      <charset val="204"/>
    </font>
    <font>
      <sz val="11"/>
      <name val="Calibri"/>
      <family val="2"/>
    </font>
    <font>
      <sz val="11"/>
      <name val="Arial"/>
      <family val="2"/>
      <charset val="204"/>
    </font>
    <font>
      <b/>
      <sz val="12"/>
      <name val="Sylfae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i/>
      <sz val="11"/>
      <name val="Sylfaen"/>
      <family val="1"/>
      <charset val="204"/>
    </font>
    <font>
      <vertAlign val="superscript"/>
      <sz val="11"/>
      <name val="Sylfaen"/>
      <family val="1"/>
      <charset val="204"/>
    </font>
    <font>
      <sz val="10"/>
      <name val="Arial LatArm"/>
      <family val="2"/>
    </font>
    <font>
      <sz val="11"/>
      <name val="Calibri"/>
      <family val="2"/>
      <scheme val="minor"/>
    </font>
    <font>
      <sz val="9"/>
      <color theme="1"/>
      <name val="Arial Armenian"/>
      <family val="2"/>
    </font>
    <font>
      <sz val="9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2"/>
      <name val="Sylfaen"/>
      <family val="1"/>
      <charset val="204"/>
    </font>
    <font>
      <sz val="11"/>
      <color theme="1"/>
      <name val="ArialLat arm"/>
      <charset val="204"/>
    </font>
    <font>
      <sz val="11"/>
      <color theme="1"/>
      <name val="Ariallatarm"/>
      <charset val="204"/>
    </font>
    <font>
      <sz val="14"/>
      <color theme="1"/>
      <name val="Arial LatArm"/>
      <family val="2"/>
    </font>
    <font>
      <sz val="11"/>
      <name val="Ariallatarm"/>
      <charset val="204"/>
    </font>
    <font>
      <sz val="11"/>
      <color rgb="FFFF0000"/>
      <name val="Ariallatarm"/>
      <charset val="204"/>
    </font>
    <font>
      <sz val="10"/>
      <color theme="1"/>
      <name val="Ariallatarm"/>
      <charset val="204"/>
    </font>
    <font>
      <sz val="12"/>
      <color theme="1"/>
      <name val="Ariallatarm"/>
      <charset val="204"/>
    </font>
    <font>
      <sz val="9"/>
      <color theme="1"/>
      <name val="Ariallatarm"/>
      <charset val="204"/>
    </font>
    <font>
      <sz val="10"/>
      <color rgb="FF000000"/>
      <name val="Arial LatArm"/>
      <family val="2"/>
    </font>
    <font>
      <sz val="10"/>
      <color rgb="FF000000"/>
      <name val="Calibri"/>
      <family val="2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sz val="10"/>
      <color theme="1"/>
      <name val="Sylfaen"/>
      <family val="1"/>
      <charset val="204"/>
    </font>
    <font>
      <sz val="11"/>
      <color theme="1"/>
      <name val="Sylfaen"/>
    </font>
    <font>
      <sz val="11"/>
      <color theme="1"/>
      <name val="Arial LatArm"/>
    </font>
    <font>
      <sz val="9"/>
      <color theme="1"/>
      <name val="Arial LatArm"/>
    </font>
    <font>
      <sz val="9"/>
      <color rgb="FF000000"/>
      <name val="Arial LatArm"/>
    </font>
    <font>
      <sz val="10"/>
      <color theme="1"/>
      <name val="Times New Roman"/>
    </font>
    <font>
      <sz val="10"/>
      <color theme="1"/>
      <name val="Sylfaen"/>
    </font>
    <font>
      <sz val="9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7" fillId="0" borderId="0"/>
    <xf numFmtId="9" fontId="67" fillId="0" borderId="0" applyFont="0" applyFill="0" applyBorder="0" applyAlignment="0" applyProtection="0"/>
  </cellStyleXfs>
  <cellXfs count="638">
    <xf numFmtId="0" fontId="0" fillId="0" borderId="0" xfId="0"/>
    <xf numFmtId="0" fontId="8" fillId="0" borderId="7" xfId="0" applyFont="1" applyBorder="1" applyAlignment="1">
      <alignment vertical="center"/>
    </xf>
    <xf numFmtId="0" fontId="22" fillId="0" borderId="11" xfId="0" applyFont="1" applyBorder="1" applyAlignment="1">
      <alignment horizontal="justify" vertical="top" wrapText="1"/>
    </xf>
    <xf numFmtId="0" fontId="22" fillId="0" borderId="7" xfId="0" applyFont="1" applyBorder="1" applyAlignment="1">
      <alignment vertical="top" wrapText="1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wrapText="1"/>
    </xf>
    <xf numFmtId="0" fontId="23" fillId="0" borderId="7" xfId="0" applyFont="1" applyBorder="1" applyAlignment="1">
      <alignment vertical="top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right" vertical="top" wrapText="1"/>
    </xf>
    <xf numFmtId="0" fontId="23" fillId="0" borderId="13" xfId="0" applyFont="1" applyBorder="1" applyAlignment="1">
      <alignment vertical="top" wrapText="1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right" vertical="top" wrapText="1"/>
    </xf>
    <xf numFmtId="0" fontId="23" fillId="0" borderId="9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wrapText="1"/>
    </xf>
    <xf numFmtId="0" fontId="29" fillId="0" borderId="7" xfId="0" applyFont="1" applyBorder="1" applyAlignment="1">
      <alignment wrapText="1"/>
    </xf>
    <xf numFmtId="0" fontId="25" fillId="0" borderId="7" xfId="0" applyFont="1" applyBorder="1" applyAlignment="1">
      <alignment vertical="top" wrapText="1"/>
    </xf>
    <xf numFmtId="0" fontId="26" fillId="0" borderId="7" xfId="0" applyFont="1" applyBorder="1" applyAlignment="1">
      <alignment vertical="top" wrapText="1"/>
    </xf>
    <xf numFmtId="0" fontId="23" fillId="0" borderId="7" xfId="0" applyFont="1" applyBorder="1" applyAlignment="1">
      <alignment vertical="center" wrapText="1"/>
    </xf>
    <xf numFmtId="0" fontId="0" fillId="0" borderId="11" xfId="0" applyBorder="1"/>
    <xf numFmtId="0" fontId="15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right" vertical="center" wrapText="1"/>
    </xf>
    <xf numFmtId="0" fontId="0" fillId="0" borderId="0" xfId="0" applyFont="1"/>
    <xf numFmtId="0" fontId="34" fillId="0" borderId="7" xfId="0" applyFont="1" applyBorder="1" applyAlignment="1">
      <alignment vertical="top" wrapText="1"/>
    </xf>
    <xf numFmtId="0" fontId="26" fillId="0" borderId="7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justify" vertical="top" wrapText="1"/>
    </xf>
    <xf numFmtId="0" fontId="0" fillId="0" borderId="7" xfId="0" applyBorder="1"/>
    <xf numFmtId="0" fontId="27" fillId="0" borderId="7" xfId="0" applyFont="1" applyBorder="1" applyAlignment="1">
      <alignment horizontal="justify" vertical="top" wrapText="1"/>
    </xf>
    <xf numFmtId="0" fontId="27" fillId="0" borderId="7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wrapText="1"/>
    </xf>
    <xf numFmtId="0" fontId="23" fillId="0" borderId="7" xfId="0" applyFont="1" applyBorder="1" applyAlignment="1">
      <alignment horizontal="justify" vertical="center" wrapText="1"/>
    </xf>
    <xf numFmtId="0" fontId="26" fillId="0" borderId="7" xfId="0" applyFont="1" applyBorder="1" applyAlignment="1">
      <alignment horizontal="center" vertical="center" wrapText="1"/>
    </xf>
    <xf numFmtId="0" fontId="23" fillId="3" borderId="7" xfId="0" applyFont="1" applyFill="1" applyBorder="1" applyAlignment="1">
      <alignment vertical="center" wrapText="1"/>
    </xf>
    <xf numFmtId="0" fontId="23" fillId="3" borderId="7" xfId="0" applyFont="1" applyFill="1" applyBorder="1" applyAlignment="1">
      <alignment horizontal="right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3" xfId="0" applyFont="1" applyBorder="1" applyAlignment="1">
      <alignment vertical="center" wrapText="1"/>
    </xf>
    <xf numFmtId="0" fontId="34" fillId="0" borderId="13" xfId="0" applyFont="1" applyBorder="1" applyAlignment="1">
      <alignment horizontal="center" vertical="center" wrapText="1"/>
    </xf>
    <xf numFmtId="0" fontId="23" fillId="3" borderId="7" xfId="0" applyFont="1" applyFill="1" applyBorder="1" applyAlignment="1">
      <alignment vertical="top" wrapText="1"/>
    </xf>
    <xf numFmtId="0" fontId="26" fillId="3" borderId="7" xfId="0" applyFont="1" applyFill="1" applyBorder="1" applyAlignment="1">
      <alignment vertical="top" wrapText="1"/>
    </xf>
    <xf numFmtId="0" fontId="0" fillId="3" borderId="0" xfId="0" applyFill="1"/>
    <xf numFmtId="0" fontId="23" fillId="0" borderId="13" xfId="0" applyFont="1" applyBorder="1" applyAlignment="1">
      <alignment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3" fontId="26" fillId="0" borderId="7" xfId="0" applyNumberFormat="1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right" vertical="top" wrapText="1"/>
    </xf>
    <xf numFmtId="0" fontId="23" fillId="0" borderId="16" xfId="0" applyFont="1" applyBorder="1" applyAlignment="1">
      <alignment vertical="top" wrapText="1"/>
    </xf>
    <xf numFmtId="3" fontId="23" fillId="0" borderId="13" xfId="0" applyNumberFormat="1" applyFont="1" applyBorder="1" applyAlignment="1">
      <alignment horizontal="center" vertical="center" wrapText="1"/>
    </xf>
    <xf numFmtId="0" fontId="23" fillId="4" borderId="7" xfId="0" applyFont="1" applyFill="1" applyBorder="1" applyAlignment="1">
      <alignment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3" fontId="23" fillId="3" borderId="7" xfId="0" applyNumberFormat="1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justify" vertical="center" wrapText="1"/>
    </xf>
    <xf numFmtId="0" fontId="26" fillId="3" borderId="7" xfId="0" applyFont="1" applyFill="1" applyBorder="1" applyAlignment="1">
      <alignment horizontal="center" vertical="center" wrapText="1"/>
    </xf>
    <xf numFmtId="3" fontId="26" fillId="3" borderId="7" xfId="0" applyNumberFormat="1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vertical="top" wrapText="1"/>
    </xf>
    <xf numFmtId="0" fontId="18" fillId="4" borderId="7" xfId="0" applyFont="1" applyFill="1" applyBorder="1" applyAlignment="1">
      <alignment vertical="top" wrapText="1"/>
    </xf>
    <xf numFmtId="0" fontId="25" fillId="4" borderId="7" xfId="0" applyFont="1" applyFill="1" applyBorder="1" applyAlignment="1">
      <alignment vertical="top" wrapText="1"/>
    </xf>
    <xf numFmtId="0" fontId="26" fillId="4" borderId="7" xfId="0" applyFont="1" applyFill="1" applyBorder="1" applyAlignment="1">
      <alignment horizontal="center" wrapText="1"/>
    </xf>
    <xf numFmtId="0" fontId="26" fillId="3" borderId="7" xfId="0" applyFont="1" applyFill="1" applyBorder="1" applyAlignment="1">
      <alignment horizontal="center" wrapText="1"/>
    </xf>
    <xf numFmtId="0" fontId="23" fillId="3" borderId="7" xfId="0" applyFont="1" applyFill="1" applyBorder="1" applyAlignment="1">
      <alignment horizontal="center" wrapText="1"/>
    </xf>
    <xf numFmtId="0" fontId="23" fillId="4" borderId="7" xfId="0" applyFont="1" applyFill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26" fillId="0" borderId="7" xfId="0" applyFont="1" applyBorder="1" applyAlignment="1">
      <alignment horizontal="center" vertical="top" wrapText="1"/>
    </xf>
    <xf numFmtId="0" fontId="26" fillId="3" borderId="7" xfId="0" applyFont="1" applyFill="1" applyBorder="1" applyAlignment="1">
      <alignment horizontal="center" vertical="top" wrapText="1"/>
    </xf>
    <xf numFmtId="0" fontId="28" fillId="3" borderId="7" xfId="0" applyFont="1" applyFill="1" applyBorder="1" applyAlignment="1">
      <alignment horizontal="center" vertical="top" wrapText="1"/>
    </xf>
    <xf numFmtId="0" fontId="26" fillId="4" borderId="7" xfId="0" applyFont="1" applyFill="1" applyBorder="1" applyAlignment="1">
      <alignment horizontal="center" vertical="top" wrapText="1"/>
    </xf>
    <xf numFmtId="0" fontId="31" fillId="4" borderId="7" xfId="0" applyFont="1" applyFill="1" applyBorder="1" applyAlignment="1">
      <alignment horizontal="center" vertical="top" wrapText="1"/>
    </xf>
    <xf numFmtId="0" fontId="28" fillId="4" borderId="7" xfId="0" applyFont="1" applyFill="1" applyBorder="1" applyAlignment="1">
      <alignment horizontal="center" vertical="top" wrapText="1"/>
    </xf>
    <xf numFmtId="0" fontId="41" fillId="4" borderId="7" xfId="0" applyFont="1" applyFill="1" applyBorder="1" applyAlignment="1">
      <alignment vertical="center" wrapText="1"/>
    </xf>
    <xf numFmtId="0" fontId="41" fillId="3" borderId="7" xfId="0" applyFont="1" applyFill="1" applyBorder="1" applyAlignment="1">
      <alignment vertical="center" wrapText="1"/>
    </xf>
    <xf numFmtId="0" fontId="43" fillId="4" borderId="7" xfId="0" applyFont="1" applyFill="1" applyBorder="1" applyAlignment="1">
      <alignment vertical="center" wrapText="1"/>
    </xf>
    <xf numFmtId="0" fontId="23" fillId="4" borderId="7" xfId="0" applyFont="1" applyFill="1" applyBorder="1" applyAlignment="1">
      <alignment vertical="top" wrapText="1"/>
    </xf>
    <xf numFmtId="0" fontId="34" fillId="0" borderId="7" xfId="0" applyFont="1" applyBorder="1" applyAlignment="1">
      <alignment horizontal="justify" vertical="center" wrapText="1"/>
    </xf>
    <xf numFmtId="0" fontId="18" fillId="3" borderId="7" xfId="0" applyFont="1" applyFill="1" applyBorder="1" applyAlignment="1">
      <alignment vertical="center" wrapText="1"/>
    </xf>
    <xf numFmtId="0" fontId="26" fillId="3" borderId="12" xfId="0" applyFont="1" applyFill="1" applyBorder="1" applyAlignment="1">
      <alignment horizontal="center" vertical="center" wrapText="1"/>
    </xf>
    <xf numFmtId="3" fontId="23" fillId="4" borderId="7" xfId="0" applyNumberFormat="1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justify" vertical="top" wrapText="1"/>
    </xf>
    <xf numFmtId="0" fontId="22" fillId="0" borderId="7" xfId="0" applyFont="1" applyBorder="1" applyAlignment="1">
      <alignment horizontal="center" vertical="top" wrapText="1"/>
    </xf>
    <xf numFmtId="0" fontId="19" fillId="0" borderId="0" xfId="0" applyFont="1" applyAlignment="1">
      <alignment wrapText="1"/>
    </xf>
    <xf numFmtId="0" fontId="22" fillId="4" borderId="11" xfId="0" applyFont="1" applyFill="1" applyBorder="1" applyAlignment="1">
      <alignment horizontal="justify" vertical="top" wrapText="1"/>
    </xf>
    <xf numFmtId="0" fontId="22" fillId="4" borderId="7" xfId="0" applyFont="1" applyFill="1" applyBorder="1" applyAlignment="1">
      <alignment vertical="top" wrapText="1"/>
    </xf>
    <xf numFmtId="0" fontId="22" fillId="4" borderId="7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center" wrapText="1"/>
    </xf>
    <xf numFmtId="3" fontId="34" fillId="0" borderId="7" xfId="0" applyNumberFormat="1" applyFont="1" applyBorder="1" applyAlignment="1">
      <alignment horizontal="center" vertical="center" wrapText="1"/>
    </xf>
    <xf numFmtId="0" fontId="48" fillId="0" borderId="7" xfId="0" applyFont="1" applyBorder="1" applyAlignment="1">
      <alignment vertical="top" wrapText="1"/>
    </xf>
    <xf numFmtId="0" fontId="22" fillId="3" borderId="7" xfId="0" applyFont="1" applyFill="1" applyBorder="1" applyAlignment="1">
      <alignment vertical="top" wrapText="1"/>
    </xf>
    <xf numFmtId="0" fontId="22" fillId="3" borderId="7" xfId="0" applyFont="1" applyFill="1" applyBorder="1" applyAlignment="1">
      <alignment horizontal="center" vertical="top" wrapText="1"/>
    </xf>
    <xf numFmtId="0" fontId="45" fillId="0" borderId="7" xfId="0" applyFont="1" applyBorder="1" applyAlignment="1">
      <alignment vertical="top" wrapText="1"/>
    </xf>
    <xf numFmtId="0" fontId="45" fillId="0" borderId="7" xfId="0" applyFont="1" applyBorder="1" applyAlignment="1">
      <alignment horizontal="center" vertical="top" wrapText="1"/>
    </xf>
    <xf numFmtId="0" fontId="34" fillId="0" borderId="7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justify" vertical="top" wrapText="1"/>
    </xf>
    <xf numFmtId="0" fontId="22" fillId="0" borderId="13" xfId="0" applyFont="1" applyBorder="1" applyAlignment="1">
      <alignment vertical="top" wrapText="1"/>
    </xf>
    <xf numFmtId="0" fontId="22" fillId="0" borderId="13" xfId="0" applyFont="1" applyBorder="1" applyAlignment="1">
      <alignment horizontal="center" wrapText="1"/>
    </xf>
    <xf numFmtId="0" fontId="0" fillId="0" borderId="14" xfId="0" applyBorder="1"/>
    <xf numFmtId="0" fontId="0" fillId="0" borderId="16" xfId="0" applyBorder="1"/>
    <xf numFmtId="0" fontId="20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26" fillId="0" borderId="12" xfId="0" applyFont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vertical="center" wrapText="1"/>
    </xf>
    <xf numFmtId="0" fontId="26" fillId="4" borderId="7" xfId="0" applyFont="1" applyFill="1" applyBorder="1" applyAlignment="1">
      <alignment horizontal="center" vertical="center" wrapText="1"/>
    </xf>
    <xf numFmtId="3" fontId="26" fillId="4" borderId="7" xfId="0" applyNumberFormat="1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vertical="center"/>
    </xf>
    <xf numFmtId="3" fontId="26" fillId="3" borderId="7" xfId="0" applyNumberFormat="1" applyFont="1" applyFill="1" applyBorder="1" applyAlignment="1">
      <alignment vertical="center"/>
    </xf>
    <xf numFmtId="0" fontId="20" fillId="0" borderId="7" xfId="0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0" fillId="0" borderId="13" xfId="0" applyBorder="1"/>
    <xf numFmtId="0" fontId="20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wrapText="1"/>
    </xf>
    <xf numFmtId="0" fontId="27" fillId="0" borderId="13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51" fillId="0" borderId="8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41" fillId="0" borderId="7" xfId="0" applyFont="1" applyBorder="1" applyAlignment="1">
      <alignment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41" fillId="4" borderId="7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45" fillId="0" borderId="13" xfId="0" applyFont="1" applyBorder="1" applyAlignment="1">
      <alignment vertical="center" wrapText="1"/>
    </xf>
    <xf numFmtId="0" fontId="46" fillId="0" borderId="13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4" fillId="0" borderId="14" xfId="0" applyFont="1" applyBorder="1" applyAlignment="1">
      <alignment vertical="top" wrapText="1"/>
    </xf>
    <xf numFmtId="0" fontId="41" fillId="0" borderId="7" xfId="0" applyFont="1" applyBorder="1" applyAlignment="1">
      <alignment horizontal="justify" vertical="top" wrapText="1"/>
    </xf>
    <xf numFmtId="0" fontId="39" fillId="0" borderId="7" xfId="0" applyFont="1" applyBorder="1" applyAlignment="1">
      <alignment horizontal="justify" vertical="top" wrapText="1"/>
    </xf>
    <xf numFmtId="0" fontId="41" fillId="3" borderId="7" xfId="0" applyFont="1" applyFill="1" applyBorder="1" applyAlignment="1">
      <alignment horizontal="justify" vertical="top" wrapText="1"/>
    </xf>
    <xf numFmtId="0" fontId="41" fillId="0" borderId="7" xfId="0" applyFont="1" applyBorder="1" applyAlignment="1">
      <alignment horizontal="justify" wrapText="1"/>
    </xf>
    <xf numFmtId="0" fontId="41" fillId="0" borderId="7" xfId="0" applyFont="1" applyBorder="1" applyAlignment="1">
      <alignment horizontal="center" vertical="top" wrapText="1"/>
    </xf>
    <xf numFmtId="0" fontId="41" fillId="4" borderId="7" xfId="0" applyFont="1" applyFill="1" applyBorder="1" applyAlignment="1">
      <alignment horizontal="center" vertical="top" wrapText="1"/>
    </xf>
    <xf numFmtId="0" fontId="41" fillId="3" borderId="7" xfId="0" applyFont="1" applyFill="1" applyBorder="1" applyAlignment="1">
      <alignment horizontal="center" vertical="top" wrapText="1"/>
    </xf>
    <xf numFmtId="0" fontId="41" fillId="0" borderId="7" xfId="0" applyFont="1" applyBorder="1" applyAlignment="1">
      <alignment vertical="top" wrapText="1"/>
    </xf>
    <xf numFmtId="0" fontId="49" fillId="2" borderId="7" xfId="0" applyFont="1" applyFill="1" applyBorder="1" applyAlignment="1">
      <alignment vertical="top" wrapText="1"/>
    </xf>
    <xf numFmtId="0" fontId="23" fillId="0" borderId="12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9" fillId="2" borderId="9" xfId="0" applyFont="1" applyFill="1" applyBorder="1" applyAlignment="1">
      <alignment vertical="center" wrapText="1"/>
    </xf>
    <xf numFmtId="0" fontId="49" fillId="2" borderId="9" xfId="0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vertical="center" wrapText="1"/>
    </xf>
    <xf numFmtId="0" fontId="43" fillId="4" borderId="7" xfId="0" applyFont="1" applyFill="1" applyBorder="1" applyAlignment="1">
      <alignment horizontal="center" vertical="center" wrapText="1"/>
    </xf>
    <xf numFmtId="0" fontId="43" fillId="3" borderId="7" xfId="0" applyFont="1" applyFill="1" applyBorder="1" applyAlignment="1">
      <alignment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3" fillId="0" borderId="13" xfId="0" applyFont="1" applyBorder="1" applyAlignment="1">
      <alignment vertical="center" wrapText="1"/>
    </xf>
    <xf numFmtId="0" fontId="43" fillId="0" borderId="13" xfId="0" applyFont="1" applyBorder="1" applyAlignment="1">
      <alignment horizontal="center" vertical="center" wrapText="1"/>
    </xf>
    <xf numFmtId="0" fontId="34" fillId="0" borderId="11" xfId="0" applyFont="1" applyBorder="1" applyAlignment="1">
      <alignment vertical="top" wrapText="1"/>
    </xf>
    <xf numFmtId="0" fontId="31" fillId="3" borderId="7" xfId="0" applyFont="1" applyFill="1" applyBorder="1" applyAlignment="1">
      <alignment horizontal="center" vertical="top" wrapText="1"/>
    </xf>
    <xf numFmtId="0" fontId="60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top" wrapText="1"/>
    </xf>
    <xf numFmtId="0" fontId="34" fillId="0" borderId="7" xfId="0" applyFont="1" applyBorder="1" applyAlignment="1">
      <alignment horizontal="right" vertical="top" wrapText="1"/>
    </xf>
    <xf numFmtId="3" fontId="34" fillId="0" borderId="7" xfId="0" applyNumberFormat="1" applyFont="1" applyBorder="1" applyAlignment="1">
      <alignment horizontal="right" vertical="top" wrapText="1"/>
    </xf>
    <xf numFmtId="0" fontId="4" fillId="0" borderId="12" xfId="0" applyFont="1" applyBorder="1" applyAlignment="1">
      <alignment horizontal="right" vertical="top" wrapText="1"/>
    </xf>
    <xf numFmtId="0" fontId="44" fillId="0" borderId="12" xfId="0" applyFont="1" applyBorder="1" applyAlignment="1">
      <alignment horizontal="right" vertical="top" wrapText="1"/>
    </xf>
    <xf numFmtId="0" fontId="21" fillId="0" borderId="14" xfId="0" applyFont="1" applyBorder="1" applyAlignment="1">
      <alignment horizontal="right" vertical="top" wrapText="1"/>
    </xf>
    <xf numFmtId="0" fontId="23" fillId="0" borderId="11" xfId="0" applyFont="1" applyBorder="1" applyAlignment="1">
      <alignment horizontal="justify" vertical="center" wrapText="1"/>
    </xf>
    <xf numFmtId="3" fontId="23" fillId="0" borderId="7" xfId="0" applyNumberFormat="1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  <xf numFmtId="0" fontId="23" fillId="4" borderId="7" xfId="0" applyFont="1" applyFill="1" applyBorder="1" applyAlignment="1">
      <alignment horizontal="right" vertical="center" wrapText="1"/>
    </xf>
    <xf numFmtId="0" fontId="23" fillId="0" borderId="7" xfId="0" applyNumberFormat="1" applyFont="1" applyBorder="1" applyAlignment="1">
      <alignment horizontal="right" vertical="center" wrapText="1"/>
    </xf>
    <xf numFmtId="3" fontId="23" fillId="0" borderId="7" xfId="0" applyNumberFormat="1" applyFont="1" applyBorder="1" applyAlignment="1">
      <alignment horizontal="justify" vertical="center" wrapText="1"/>
    </xf>
    <xf numFmtId="3" fontId="23" fillId="0" borderId="7" xfId="0" applyNumberFormat="1" applyFont="1" applyBorder="1" applyAlignment="1">
      <alignment vertical="center" wrapText="1"/>
    </xf>
    <xf numFmtId="0" fontId="23" fillId="0" borderId="16" xfId="0" applyFont="1" applyBorder="1" applyAlignment="1">
      <alignment horizontal="justify" vertical="center" wrapText="1"/>
    </xf>
    <xf numFmtId="0" fontId="23" fillId="0" borderId="13" xfId="0" applyFont="1" applyBorder="1" applyAlignment="1">
      <alignment horizontal="justify" vertical="center" wrapText="1"/>
    </xf>
    <xf numFmtId="0" fontId="23" fillId="0" borderId="14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  <xf numFmtId="0" fontId="43" fillId="3" borderId="11" xfId="0" applyFont="1" applyFill="1" applyBorder="1" applyAlignment="1">
      <alignment horizontal="center" vertical="center" wrapText="1"/>
    </xf>
    <xf numFmtId="0" fontId="41" fillId="3" borderId="12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3" fillId="4" borderId="11" xfId="0" applyFont="1" applyFill="1" applyBorder="1" applyAlignment="1">
      <alignment horizontal="center" vertical="center" wrapText="1"/>
    </xf>
    <xf numFmtId="0" fontId="41" fillId="4" borderId="12" xfId="0" applyFont="1" applyFill="1" applyBorder="1" applyAlignment="1">
      <alignment horizontal="center" vertical="center" wrapText="1"/>
    </xf>
    <xf numFmtId="0" fontId="41" fillId="0" borderId="12" xfId="0" applyNumberFormat="1" applyFont="1" applyBorder="1" applyAlignment="1">
      <alignment horizontal="center" vertical="center" wrapText="1"/>
    </xf>
    <xf numFmtId="0" fontId="41" fillId="0" borderId="13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3" xfId="0" applyNumberFormat="1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5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0" fontId="43" fillId="0" borderId="8" xfId="0" applyFont="1" applyBorder="1" applyAlignment="1">
      <alignment horizontal="center" vertical="top" wrapText="1"/>
    </xf>
    <xf numFmtId="0" fontId="43" fillId="0" borderId="9" xfId="0" applyFont="1" applyBorder="1" applyAlignment="1">
      <alignment horizontal="center" vertical="top" wrapText="1"/>
    </xf>
    <xf numFmtId="0" fontId="49" fillId="2" borderId="9" xfId="0" applyFont="1" applyFill="1" applyBorder="1" applyAlignment="1">
      <alignment vertical="top" wrapText="1"/>
    </xf>
    <xf numFmtId="0" fontId="49" fillId="2" borderId="10" xfId="0" applyFont="1" applyFill="1" applyBorder="1" applyAlignment="1">
      <alignment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3" borderId="7" xfId="0" applyFont="1" applyFill="1" applyBorder="1"/>
    <xf numFmtId="0" fontId="6" fillId="0" borderId="11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3" borderId="7" xfId="0" applyFont="1" applyFill="1" applyBorder="1" applyAlignment="1">
      <alignment horizontal="center"/>
    </xf>
    <xf numFmtId="0" fontId="23" fillId="0" borderId="12" xfId="0" applyFont="1" applyBorder="1" applyAlignment="1">
      <alignment vertical="center" wrapText="1"/>
    </xf>
    <xf numFmtId="0" fontId="41" fillId="0" borderId="8" xfId="0" applyFont="1" applyBorder="1" applyAlignment="1">
      <alignment vertical="top" wrapText="1"/>
    </xf>
    <xf numFmtId="0" fontId="41" fillId="0" borderId="9" xfId="0" applyFont="1" applyBorder="1" applyAlignment="1">
      <alignment vertical="top" wrapText="1"/>
    </xf>
    <xf numFmtId="0" fontId="57" fillId="2" borderId="9" xfId="0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horizontal="center" vertical="top" wrapText="1"/>
    </xf>
    <xf numFmtId="0" fontId="57" fillId="2" borderId="10" xfId="0" applyFont="1" applyFill="1" applyBorder="1" applyAlignment="1">
      <alignment vertical="top" wrapText="1"/>
    </xf>
    <xf numFmtId="0" fontId="49" fillId="2" borderId="7" xfId="0" applyFont="1" applyFill="1" applyBorder="1" applyAlignment="1">
      <alignment horizontal="center" vertical="center" wrapText="1"/>
    </xf>
    <xf numFmtId="0" fontId="49" fillId="2" borderId="7" xfId="0" applyFont="1" applyFill="1" applyBorder="1" applyAlignment="1">
      <alignment horizontal="center" vertical="top" wrapText="1"/>
    </xf>
    <xf numFmtId="0" fontId="49" fillId="2" borderId="15" xfId="0" applyFont="1" applyFill="1" applyBorder="1" applyAlignment="1">
      <alignment vertical="top" wrapText="1"/>
    </xf>
    <xf numFmtId="0" fontId="59" fillId="0" borderId="16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49" fillId="2" borderId="8" xfId="0" applyFont="1" applyFill="1" applyBorder="1" applyAlignment="1">
      <alignment horizontal="center" vertical="center" wrapText="1"/>
    </xf>
    <xf numFmtId="0" fontId="51" fillId="0" borderId="9" xfId="0" applyFont="1" applyBorder="1" applyAlignment="1">
      <alignment vertical="center" wrapText="1"/>
    </xf>
    <xf numFmtId="0" fontId="41" fillId="0" borderId="3" xfId="0" applyFont="1" applyBorder="1" applyAlignment="1">
      <alignment horizontal="center" vertical="center" wrapText="1"/>
    </xf>
    <xf numFmtId="0" fontId="51" fillId="0" borderId="5" xfId="0" applyFont="1" applyBorder="1" applyAlignment="1">
      <alignment vertical="center" wrapText="1"/>
    </xf>
    <xf numFmtId="0" fontId="49" fillId="2" borderId="4" xfId="0" applyFont="1" applyFill="1" applyBorder="1" applyAlignment="1">
      <alignment vertical="top" wrapText="1"/>
    </xf>
    <xf numFmtId="0" fontId="63" fillId="0" borderId="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43" fillId="0" borderId="10" xfId="0" applyFont="1" applyBorder="1" applyAlignment="1">
      <alignment vertical="top" wrapText="1"/>
    </xf>
    <xf numFmtId="0" fontId="41" fillId="0" borderId="8" xfId="0" applyFont="1" applyBorder="1" applyAlignment="1">
      <alignment horizontal="center" vertical="top" wrapText="1"/>
    </xf>
    <xf numFmtId="0" fontId="41" fillId="0" borderId="9" xfId="0" applyFont="1" applyBorder="1" applyAlignment="1">
      <alignment horizontal="center" vertical="top" wrapText="1"/>
    </xf>
    <xf numFmtId="0" fontId="43" fillId="0" borderId="3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43" fillId="0" borderId="8" xfId="0" applyFont="1" applyBorder="1" applyAlignment="1">
      <alignment vertical="top" wrapText="1"/>
    </xf>
    <xf numFmtId="0" fontId="41" fillId="0" borderId="10" xfId="0" applyFont="1" applyBorder="1" applyAlignment="1">
      <alignment vertical="top" wrapText="1"/>
    </xf>
    <xf numFmtId="0" fontId="63" fillId="0" borderId="8" xfId="0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vertical="center" wrapText="1"/>
    </xf>
    <xf numFmtId="0" fontId="0" fillId="0" borderId="0" xfId="0" applyAlignment="1"/>
    <xf numFmtId="3" fontId="15" fillId="0" borderId="7" xfId="0" applyNumberFormat="1" applyFont="1" applyBorder="1" applyAlignment="1">
      <alignment horizontal="right" vertical="center" wrapText="1"/>
    </xf>
    <xf numFmtId="3" fontId="15" fillId="3" borderId="7" xfId="0" applyNumberFormat="1" applyFont="1" applyFill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165" fontId="15" fillId="0" borderId="7" xfId="0" applyNumberFormat="1" applyFont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68" fillId="0" borderId="7" xfId="0" applyFont="1" applyBorder="1" applyAlignment="1">
      <alignment horizontal="right" vertical="center" wrapText="1"/>
    </xf>
    <xf numFmtId="0" fontId="5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7" xfId="0" applyFont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38" fillId="0" borderId="7" xfId="0" applyFont="1" applyBorder="1" applyAlignment="1">
      <alignment horizontal="center" vertical="center"/>
    </xf>
    <xf numFmtId="3" fontId="38" fillId="0" borderId="7" xfId="0" applyNumberFormat="1" applyFont="1" applyBorder="1" applyAlignment="1">
      <alignment horizontal="center" vertical="center"/>
    </xf>
    <xf numFmtId="9" fontId="38" fillId="0" borderId="7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2" fillId="3" borderId="7" xfId="0" applyFont="1" applyFill="1" applyBorder="1" applyAlignment="1">
      <alignment vertical="center" wrapText="1"/>
    </xf>
    <xf numFmtId="0" fontId="38" fillId="3" borderId="7" xfId="0" applyFont="1" applyFill="1" applyBorder="1" applyAlignment="1">
      <alignment horizontal="center" vertical="center"/>
    </xf>
    <xf numFmtId="3" fontId="38" fillId="3" borderId="7" xfId="0" applyNumberFormat="1" applyFont="1" applyFill="1" applyBorder="1" applyAlignment="1">
      <alignment horizontal="center" vertical="center"/>
    </xf>
    <xf numFmtId="9" fontId="38" fillId="3" borderId="7" xfId="0" applyNumberFormat="1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38" fillId="0" borderId="7" xfId="0" applyNumberFormat="1" applyFont="1" applyBorder="1" applyAlignment="1">
      <alignment horizontal="center" vertical="center"/>
    </xf>
    <xf numFmtId="164" fontId="38" fillId="0" borderId="7" xfId="0" applyNumberFormat="1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3" fontId="33" fillId="0" borderId="7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7" fillId="4" borderId="7" xfId="0" applyFont="1" applyFill="1" applyBorder="1" applyAlignment="1">
      <alignment vertical="center" wrapText="1"/>
    </xf>
    <xf numFmtId="0" fontId="33" fillId="4" borderId="7" xfId="0" applyFont="1" applyFill="1" applyBorder="1" applyAlignment="1">
      <alignment horizontal="center" vertical="center"/>
    </xf>
    <xf numFmtId="3" fontId="38" fillId="4" borderId="7" xfId="0" applyNumberFormat="1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vertical="center"/>
    </xf>
    <xf numFmtId="0" fontId="36" fillId="4" borderId="7" xfId="0" applyFont="1" applyFill="1" applyBorder="1" applyAlignment="1">
      <alignment vertical="center" wrapText="1"/>
    </xf>
    <xf numFmtId="0" fontId="33" fillId="4" borderId="17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top" wrapText="1"/>
    </xf>
    <xf numFmtId="0" fontId="8" fillId="4" borderId="7" xfId="0" applyFont="1" applyFill="1" applyBorder="1" applyAlignment="1">
      <alignment vertical="center" wrapText="1"/>
    </xf>
    <xf numFmtId="0" fontId="0" fillId="0" borderId="7" xfId="0" applyBorder="1" applyAlignment="1">
      <alignment wrapText="1"/>
    </xf>
    <xf numFmtId="0" fontId="33" fillId="4" borderId="7" xfId="0" applyFont="1" applyFill="1" applyBorder="1" applyAlignment="1">
      <alignment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top" wrapText="1"/>
    </xf>
    <xf numFmtId="0" fontId="0" fillId="0" borderId="7" xfId="0" applyFill="1" applyBorder="1" applyAlignment="1">
      <alignment wrapText="1"/>
    </xf>
    <xf numFmtId="0" fontId="46" fillId="0" borderId="7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justify" vertical="top" wrapText="1"/>
    </xf>
    <xf numFmtId="0" fontId="69" fillId="0" borderId="11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3" fontId="35" fillId="0" borderId="13" xfId="0" applyNumberFormat="1" applyFont="1" applyBorder="1"/>
    <xf numFmtId="0" fontId="23" fillId="3" borderId="7" xfId="0" applyFont="1" applyFill="1" applyBorder="1" applyAlignment="1">
      <alignment horizontal="right" vertical="top" wrapText="1"/>
    </xf>
    <xf numFmtId="0" fontId="23" fillId="0" borderId="7" xfId="0" applyFont="1" applyBorder="1" applyAlignment="1">
      <alignment wrapText="1"/>
    </xf>
    <xf numFmtId="0" fontId="23" fillId="3" borderId="7" xfId="0" applyFont="1" applyFill="1" applyBorder="1" applyAlignment="1">
      <alignment wrapText="1"/>
    </xf>
    <xf numFmtId="0" fontId="23" fillId="4" borderId="7" xfId="0" applyFont="1" applyFill="1" applyBorder="1" applyAlignment="1">
      <alignment wrapText="1"/>
    </xf>
    <xf numFmtId="165" fontId="34" fillId="0" borderId="7" xfId="0" applyNumberFormat="1" applyFont="1" applyBorder="1" applyAlignment="1">
      <alignment horizontal="right" vertical="top" wrapText="1"/>
    </xf>
    <xf numFmtId="3" fontId="23" fillId="0" borderId="13" xfId="0" applyNumberFormat="1" applyFont="1" applyBorder="1" applyAlignment="1">
      <alignment horizontal="center" vertical="top" wrapText="1"/>
    </xf>
    <xf numFmtId="3" fontId="34" fillId="0" borderId="7" xfId="0" applyNumberFormat="1" applyFont="1" applyBorder="1" applyAlignment="1">
      <alignment horizontal="right" vertical="center" wrapText="1"/>
    </xf>
    <xf numFmtId="0" fontId="34" fillId="0" borderId="7" xfId="0" applyFont="1" applyBorder="1" applyAlignment="1">
      <alignment horizontal="right" vertical="center" wrapText="1"/>
    </xf>
    <xf numFmtId="0" fontId="34" fillId="0" borderId="12" xfId="0" applyFont="1" applyBorder="1" applyAlignment="1">
      <alignment horizontal="right" vertical="center" wrapText="1"/>
    </xf>
    <xf numFmtId="165" fontId="23" fillId="0" borderId="7" xfId="0" applyNumberFormat="1" applyFont="1" applyBorder="1" applyAlignment="1">
      <alignment horizontal="right" vertical="center" wrapText="1"/>
    </xf>
    <xf numFmtId="0" fontId="34" fillId="0" borderId="7" xfId="0" applyFont="1" applyBorder="1" applyAlignment="1">
      <alignment horizontal="left" vertical="center" wrapText="1"/>
    </xf>
    <xf numFmtId="3" fontId="23" fillId="0" borderId="13" xfId="0" applyNumberFormat="1" applyFont="1" applyBorder="1" applyAlignment="1">
      <alignment vertical="center" wrapText="1"/>
    </xf>
    <xf numFmtId="3" fontId="34" fillId="0" borderId="13" xfId="0" applyNumberFormat="1" applyFont="1" applyBorder="1" applyAlignment="1">
      <alignment vertical="center" wrapText="1"/>
    </xf>
    <xf numFmtId="3" fontId="39" fillId="0" borderId="7" xfId="0" applyNumberFormat="1" applyFont="1" applyBorder="1" applyAlignment="1">
      <alignment horizontal="center" vertical="center"/>
    </xf>
    <xf numFmtId="9" fontId="39" fillId="0" borderId="7" xfId="0" applyNumberFormat="1" applyFont="1" applyBorder="1" applyAlignment="1">
      <alignment horizontal="center" vertical="center"/>
    </xf>
    <xf numFmtId="9" fontId="38" fillId="0" borderId="7" xfId="3" applyFont="1" applyBorder="1" applyAlignment="1">
      <alignment horizontal="center" vertical="center"/>
    </xf>
    <xf numFmtId="9" fontId="38" fillId="4" borderId="7" xfId="3" applyFont="1" applyFill="1" applyBorder="1" applyAlignment="1">
      <alignment horizontal="center" vertical="center"/>
    </xf>
    <xf numFmtId="9" fontId="38" fillId="5" borderId="7" xfId="0" applyNumberFormat="1" applyFont="1" applyFill="1" applyBorder="1" applyAlignment="1">
      <alignment horizontal="center" vertical="center"/>
    </xf>
    <xf numFmtId="9" fontId="38" fillId="4" borderId="7" xfId="0" applyNumberFormat="1" applyFont="1" applyFill="1" applyBorder="1" applyAlignment="1">
      <alignment horizontal="center" vertical="center"/>
    </xf>
    <xf numFmtId="9" fontId="39" fillId="3" borderId="7" xfId="0" applyNumberFormat="1" applyFont="1" applyFill="1" applyBorder="1" applyAlignment="1">
      <alignment horizontal="center" vertical="center"/>
    </xf>
    <xf numFmtId="9" fontId="39" fillId="4" borderId="7" xfId="0" applyNumberFormat="1" applyFont="1" applyFill="1" applyBorder="1" applyAlignment="1">
      <alignment horizontal="center" vertical="center"/>
    </xf>
    <xf numFmtId="164" fontId="38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 applyAlignment="1">
      <alignment vertical="center" wrapText="1"/>
    </xf>
    <xf numFmtId="9" fontId="26" fillId="0" borderId="7" xfId="3" applyFont="1" applyBorder="1" applyAlignment="1">
      <alignment horizontal="center" vertical="center" wrapText="1"/>
    </xf>
    <xf numFmtId="164" fontId="26" fillId="0" borderId="7" xfId="3" applyNumberFormat="1" applyFont="1" applyBorder="1" applyAlignment="1">
      <alignment horizontal="center" vertical="center" wrapText="1"/>
    </xf>
    <xf numFmtId="9" fontId="26" fillId="0" borderId="7" xfId="3" applyNumberFormat="1" applyFont="1" applyBorder="1" applyAlignment="1">
      <alignment horizontal="center" vertical="center" wrapText="1"/>
    </xf>
    <xf numFmtId="9" fontId="26" fillId="4" borderId="7" xfId="3" applyFont="1" applyFill="1" applyBorder="1" applyAlignment="1">
      <alignment horizontal="center" vertical="center" wrapText="1"/>
    </xf>
    <xf numFmtId="0" fontId="70" fillId="0" borderId="12" xfId="0" applyFont="1" applyBorder="1" applyAlignment="1">
      <alignment vertical="top" wrapText="1"/>
    </xf>
    <xf numFmtId="9" fontId="26" fillId="0" borderId="7" xfId="3" applyFont="1" applyBorder="1" applyAlignment="1">
      <alignment vertical="top" wrapText="1"/>
    </xf>
    <xf numFmtId="0" fontId="72" fillId="0" borderId="13" xfId="0" applyFont="1" applyBorder="1" applyAlignment="1">
      <alignment vertical="top" wrapText="1"/>
    </xf>
    <xf numFmtId="9" fontId="26" fillId="0" borderId="7" xfId="3" applyNumberFormat="1" applyFont="1" applyBorder="1" applyAlignment="1">
      <alignment vertical="top" wrapText="1"/>
    </xf>
    <xf numFmtId="164" fontId="26" fillId="0" borderId="7" xfId="3" applyNumberFormat="1" applyFont="1" applyBorder="1" applyAlignment="1">
      <alignment vertical="top" wrapText="1"/>
    </xf>
    <xf numFmtId="9" fontId="26" fillId="0" borderId="7" xfId="3" applyFont="1" applyBorder="1" applyAlignment="1">
      <alignment horizontal="right" vertical="top" wrapText="1"/>
    </xf>
    <xf numFmtId="3" fontId="73" fillId="0" borderId="7" xfId="0" applyNumberFormat="1" applyFont="1" applyBorder="1" applyAlignment="1">
      <alignment horizontal="center" vertical="center" wrapText="1"/>
    </xf>
    <xf numFmtId="0" fontId="73" fillId="0" borderId="7" xfId="0" applyFont="1" applyBorder="1" applyAlignment="1">
      <alignment horizontal="center" vertical="center" wrapText="1"/>
    </xf>
    <xf numFmtId="3" fontId="74" fillId="0" borderId="7" xfId="0" applyNumberFormat="1" applyFont="1" applyBorder="1" applyAlignment="1">
      <alignment horizontal="center" vertical="center" wrapText="1"/>
    </xf>
    <xf numFmtId="9" fontId="73" fillId="0" borderId="7" xfId="3" applyFont="1" applyBorder="1" applyAlignment="1">
      <alignment horizontal="center" vertical="center" wrapText="1"/>
    </xf>
    <xf numFmtId="0" fontId="74" fillId="3" borderId="7" xfId="0" applyFont="1" applyFill="1" applyBorder="1" applyAlignment="1">
      <alignment horizontal="center" vertical="center" wrapText="1"/>
    </xf>
    <xf numFmtId="3" fontId="74" fillId="3" borderId="7" xfId="0" applyNumberFormat="1" applyFont="1" applyFill="1" applyBorder="1" applyAlignment="1">
      <alignment horizontal="center" vertical="center" wrapText="1"/>
    </xf>
    <xf numFmtId="0" fontId="73" fillId="3" borderId="7" xfId="0" applyFont="1" applyFill="1" applyBorder="1" applyAlignment="1">
      <alignment horizontal="center" vertical="center" wrapText="1"/>
    </xf>
    <xf numFmtId="3" fontId="73" fillId="3" borderId="7" xfId="0" applyNumberFormat="1" applyFont="1" applyFill="1" applyBorder="1" applyAlignment="1">
      <alignment horizontal="center" vertical="center" wrapText="1"/>
    </xf>
    <xf numFmtId="0" fontId="73" fillId="4" borderId="7" xfId="0" applyFont="1" applyFill="1" applyBorder="1" applyAlignment="1">
      <alignment horizontal="center" vertical="center" wrapText="1"/>
    </xf>
    <xf numFmtId="3" fontId="73" fillId="4" borderId="7" xfId="0" applyNumberFormat="1" applyFont="1" applyFill="1" applyBorder="1" applyAlignment="1">
      <alignment horizontal="center" vertical="center" wrapText="1"/>
    </xf>
    <xf numFmtId="9" fontId="73" fillId="4" borderId="7" xfId="3" applyFont="1" applyFill="1" applyBorder="1" applyAlignment="1">
      <alignment horizontal="center" vertical="center" wrapText="1"/>
    </xf>
    <xf numFmtId="164" fontId="73" fillId="0" borderId="7" xfId="3" applyNumberFormat="1" applyFont="1" applyBorder="1" applyAlignment="1">
      <alignment horizontal="center" vertical="center" wrapText="1"/>
    </xf>
    <xf numFmtId="3" fontId="73" fillId="0" borderId="7" xfId="0" applyNumberFormat="1" applyFont="1" applyBorder="1" applyAlignment="1">
      <alignment horizontal="center" wrapText="1"/>
    </xf>
    <xf numFmtId="3" fontId="73" fillId="0" borderId="7" xfId="0" applyNumberFormat="1" applyFont="1" applyBorder="1" applyAlignment="1">
      <alignment horizontal="center" vertical="top" wrapText="1"/>
    </xf>
    <xf numFmtId="0" fontId="73" fillId="0" borderId="7" xfId="0" applyFont="1" applyBorder="1" applyAlignment="1">
      <alignment horizontal="center" wrapText="1"/>
    </xf>
    <xf numFmtId="0" fontId="71" fillId="0" borderId="7" xfId="0" applyFont="1" applyBorder="1" applyAlignment="1">
      <alignment horizontal="center" vertical="top" wrapText="1"/>
    </xf>
    <xf numFmtId="3" fontId="71" fillId="0" borderId="7" xfId="0" applyNumberFormat="1" applyFont="1" applyBorder="1" applyAlignment="1">
      <alignment horizontal="center" vertical="top" wrapText="1"/>
    </xf>
    <xf numFmtId="9" fontId="71" fillId="0" borderId="7" xfId="3" applyFont="1" applyBorder="1" applyAlignment="1">
      <alignment horizontal="center" vertical="top" wrapText="1"/>
    </xf>
    <xf numFmtId="0" fontId="71" fillId="0" borderId="7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 wrapText="1"/>
    </xf>
    <xf numFmtId="9" fontId="71" fillId="0" borderId="7" xfId="3" applyFont="1" applyBorder="1" applyAlignment="1">
      <alignment horizontal="center" vertical="center" wrapText="1"/>
    </xf>
    <xf numFmtId="3" fontId="71" fillId="0" borderId="7" xfId="0" applyNumberFormat="1" applyFont="1" applyBorder="1" applyAlignment="1">
      <alignment horizontal="center" wrapText="1"/>
    </xf>
    <xf numFmtId="0" fontId="71" fillId="0" borderId="7" xfId="0" applyFont="1" applyBorder="1" applyAlignment="1">
      <alignment horizontal="center" wrapText="1"/>
    </xf>
    <xf numFmtId="3" fontId="76" fillId="0" borderId="7" xfId="0" applyNumberFormat="1" applyFont="1" applyBorder="1" applyAlignment="1">
      <alignment horizontal="center" vertical="top" wrapText="1"/>
    </xf>
    <xf numFmtId="9" fontId="71" fillId="0" borderId="7" xfId="3" applyFont="1" applyBorder="1" applyAlignment="1">
      <alignment horizontal="center" wrapText="1"/>
    </xf>
    <xf numFmtId="0" fontId="71" fillId="3" borderId="7" xfId="0" applyFont="1" applyFill="1" applyBorder="1" applyAlignment="1">
      <alignment horizontal="center" vertical="center" wrapText="1"/>
    </xf>
    <xf numFmtId="3" fontId="71" fillId="3" borderId="7" xfId="0" applyNumberFormat="1" applyFont="1" applyFill="1" applyBorder="1" applyAlignment="1">
      <alignment horizontal="center" vertical="center" wrapText="1"/>
    </xf>
    <xf numFmtId="0" fontId="71" fillId="4" borderId="7" xfId="0" applyFont="1" applyFill="1" applyBorder="1" applyAlignment="1">
      <alignment horizontal="center" wrapText="1"/>
    </xf>
    <xf numFmtId="3" fontId="71" fillId="4" borderId="7" xfId="0" applyNumberFormat="1" applyFont="1" applyFill="1" applyBorder="1" applyAlignment="1">
      <alignment horizontal="center" wrapText="1"/>
    </xf>
    <xf numFmtId="9" fontId="71" fillId="4" borderId="7" xfId="3" applyFont="1" applyFill="1" applyBorder="1" applyAlignment="1">
      <alignment horizontal="center" wrapText="1"/>
    </xf>
    <xf numFmtId="0" fontId="71" fillId="3" borderId="7" xfId="0" applyFont="1" applyFill="1" applyBorder="1" applyAlignment="1">
      <alignment horizontal="center" wrapText="1"/>
    </xf>
    <xf numFmtId="3" fontId="71" fillId="3" borderId="7" xfId="0" applyNumberFormat="1" applyFont="1" applyFill="1" applyBorder="1" applyAlignment="1">
      <alignment horizontal="center" wrapText="1"/>
    </xf>
    <xf numFmtId="0" fontId="71" fillId="4" borderId="7" xfId="0" applyFont="1" applyFill="1" applyBorder="1" applyAlignment="1">
      <alignment horizontal="center" vertical="center" wrapText="1"/>
    </xf>
    <xf numFmtId="3" fontId="71" fillId="4" borderId="7" xfId="0" applyNumberFormat="1" applyFont="1" applyFill="1" applyBorder="1" applyAlignment="1">
      <alignment horizontal="center" vertical="center" wrapText="1"/>
    </xf>
    <xf numFmtId="3" fontId="71" fillId="0" borderId="7" xfId="0" applyNumberFormat="1" applyFont="1" applyBorder="1" applyAlignment="1">
      <alignment horizontal="center" vertical="center" wrapText="1"/>
    </xf>
    <xf numFmtId="9" fontId="71" fillId="0" borderId="7" xfId="3" applyNumberFormat="1" applyFont="1" applyBorder="1" applyAlignment="1">
      <alignment horizontal="center" wrapText="1"/>
    </xf>
    <xf numFmtId="164" fontId="71" fillId="0" borderId="7" xfId="3" applyNumberFormat="1" applyFont="1" applyBorder="1" applyAlignment="1">
      <alignment horizontal="center" vertical="center" wrapText="1"/>
    </xf>
    <xf numFmtId="9" fontId="71" fillId="4" borderId="7" xfId="3" applyFont="1" applyFill="1" applyBorder="1" applyAlignment="1">
      <alignment horizontal="center" vertical="center" wrapText="1"/>
    </xf>
    <xf numFmtId="9" fontId="71" fillId="3" borderId="7" xfId="3" applyFont="1" applyFill="1" applyBorder="1" applyAlignment="1">
      <alignment horizontal="center" wrapText="1"/>
    </xf>
    <xf numFmtId="164" fontId="71" fillId="3" borderId="7" xfId="3" applyNumberFormat="1" applyFont="1" applyFill="1" applyBorder="1" applyAlignment="1">
      <alignment horizontal="center" wrapText="1"/>
    </xf>
    <xf numFmtId="0" fontId="77" fillId="0" borderId="13" xfId="0" applyFont="1" applyBorder="1" applyAlignment="1">
      <alignment horizontal="center" wrapText="1"/>
    </xf>
    <xf numFmtId="3" fontId="71" fillId="0" borderId="13" xfId="0" applyNumberFormat="1" applyFont="1" applyBorder="1" applyAlignment="1">
      <alignment horizontal="center" wrapText="1"/>
    </xf>
    <xf numFmtId="0" fontId="71" fillId="0" borderId="12" xfId="0" applyFont="1" applyBorder="1" applyAlignment="1">
      <alignment horizontal="center" wrapText="1"/>
    </xf>
    <xf numFmtId="0" fontId="71" fillId="3" borderId="12" xfId="0" applyFont="1" applyFill="1" applyBorder="1" applyAlignment="1">
      <alignment horizontal="center" vertical="center" wrapText="1"/>
    </xf>
    <xf numFmtId="0" fontId="71" fillId="4" borderId="12" xfId="0" applyFont="1" applyFill="1" applyBorder="1" applyAlignment="1">
      <alignment horizontal="center" wrapText="1"/>
    </xf>
    <xf numFmtId="0" fontId="71" fillId="3" borderId="12" xfId="0" applyFont="1" applyFill="1" applyBorder="1" applyAlignment="1">
      <alignment horizontal="center" wrapText="1"/>
    </xf>
    <xf numFmtId="0" fontId="71" fillId="4" borderId="12" xfId="0" applyFont="1" applyFill="1" applyBorder="1" applyAlignment="1">
      <alignment horizontal="center" vertical="center" wrapText="1"/>
    </xf>
    <xf numFmtId="0" fontId="75" fillId="0" borderId="11" xfId="0" applyFont="1" applyBorder="1" applyAlignment="1">
      <alignment horizontal="center" wrapText="1"/>
    </xf>
    <xf numFmtId="0" fontId="77" fillId="0" borderId="11" xfId="0" applyFont="1" applyBorder="1" applyAlignment="1">
      <alignment horizontal="center" wrapText="1"/>
    </xf>
    <xf numFmtId="0" fontId="77" fillId="3" borderId="11" xfId="0" applyFont="1" applyFill="1" applyBorder="1" applyAlignment="1">
      <alignment horizontal="center" vertical="center" wrapText="1"/>
    </xf>
    <xf numFmtId="0" fontId="77" fillId="4" borderId="11" xfId="0" applyFont="1" applyFill="1" applyBorder="1" applyAlignment="1">
      <alignment horizontal="center" wrapText="1"/>
    </xf>
    <xf numFmtId="0" fontId="77" fillId="3" borderId="11" xfId="0" applyFont="1" applyFill="1" applyBorder="1" applyAlignment="1">
      <alignment horizontal="center" wrapText="1"/>
    </xf>
    <xf numFmtId="0" fontId="75" fillId="4" borderId="11" xfId="0" applyFont="1" applyFill="1" applyBorder="1" applyAlignment="1">
      <alignment horizontal="center" wrapText="1"/>
    </xf>
    <xf numFmtId="0" fontId="77" fillId="0" borderId="11" xfId="0" applyFont="1" applyBorder="1" applyAlignment="1">
      <alignment horizontal="center" vertical="center" wrapText="1"/>
    </xf>
    <xf numFmtId="0" fontId="71" fillId="4" borderId="7" xfId="0" applyFont="1" applyFill="1" applyBorder="1" applyAlignment="1">
      <alignment horizontal="center" vertical="top" wrapText="1"/>
    </xf>
    <xf numFmtId="4" fontId="71" fillId="0" borderId="7" xfId="0" applyNumberFormat="1" applyFont="1" applyBorder="1" applyAlignment="1">
      <alignment horizontal="center" vertical="center" wrapText="1"/>
    </xf>
    <xf numFmtId="165" fontId="71" fillId="0" borderId="7" xfId="0" applyNumberFormat="1" applyFont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top" wrapText="1"/>
    </xf>
    <xf numFmtId="0" fontId="71" fillId="0" borderId="13" xfId="0" applyFont="1" applyBorder="1" applyAlignment="1">
      <alignment horizontal="right" vertical="top" wrapText="1"/>
    </xf>
    <xf numFmtId="3" fontId="71" fillId="0" borderId="13" xfId="0" applyNumberFormat="1" applyFont="1" applyBorder="1" applyAlignment="1">
      <alignment horizontal="right" vertical="top" wrapText="1"/>
    </xf>
    <xf numFmtId="0" fontId="71" fillId="0" borderId="14" xfId="0" applyFont="1" applyBorder="1" applyAlignment="1">
      <alignment horizontal="center" vertical="center" wrapText="1"/>
    </xf>
    <xf numFmtId="0" fontId="71" fillId="0" borderId="12" xfId="0" applyFont="1" applyBorder="1" applyAlignment="1">
      <alignment vertical="top" wrapText="1"/>
    </xf>
    <xf numFmtId="0" fontId="71" fillId="3" borderId="7" xfId="0" applyFont="1" applyFill="1" applyBorder="1" applyAlignment="1">
      <alignment horizontal="center" vertical="top" wrapText="1"/>
    </xf>
    <xf numFmtId="0" fontId="71" fillId="3" borderId="12" xfId="0" applyFont="1" applyFill="1" applyBorder="1" applyAlignment="1">
      <alignment vertical="top" wrapText="1"/>
    </xf>
    <xf numFmtId="0" fontId="71" fillId="0" borderId="12" xfId="0" applyFont="1" applyBorder="1" applyAlignment="1">
      <alignment vertical="center" wrapText="1"/>
    </xf>
    <xf numFmtId="3" fontId="71" fillId="3" borderId="7" xfId="0" applyNumberFormat="1" applyFont="1" applyFill="1" applyBorder="1" applyAlignment="1">
      <alignment horizontal="center" vertical="top" wrapText="1"/>
    </xf>
    <xf numFmtId="0" fontId="71" fillId="0" borderId="13" xfId="0" applyFont="1" applyBorder="1" applyAlignment="1">
      <alignment horizontal="center" wrapText="1"/>
    </xf>
    <xf numFmtId="0" fontId="71" fillId="0" borderId="14" xfId="0" applyFont="1" applyBorder="1" applyAlignment="1">
      <alignment vertical="top" wrapText="1"/>
    </xf>
    <xf numFmtId="164" fontId="71" fillId="0" borderId="7" xfId="3" applyNumberFormat="1" applyFont="1" applyBorder="1" applyAlignment="1">
      <alignment horizontal="center" vertical="top" wrapText="1"/>
    </xf>
    <xf numFmtId="0" fontId="73" fillId="0" borderId="7" xfId="0" applyFont="1" applyBorder="1" applyAlignment="1">
      <alignment vertical="center" wrapText="1"/>
    </xf>
    <xf numFmtId="0" fontId="73" fillId="4" borderId="7" xfId="0" applyFont="1" applyFill="1" applyBorder="1" applyAlignment="1">
      <alignment vertical="center" wrapText="1"/>
    </xf>
    <xf numFmtId="0" fontId="73" fillId="0" borderId="12" xfId="0" applyFont="1" applyBorder="1" applyAlignment="1">
      <alignment vertical="center" wrapText="1"/>
    </xf>
    <xf numFmtId="0" fontId="73" fillId="4" borderId="12" xfId="0" applyFont="1" applyFill="1" applyBorder="1" applyAlignment="1">
      <alignment vertical="center" wrapText="1"/>
    </xf>
    <xf numFmtId="0" fontId="73" fillId="3" borderId="12" xfId="0" applyFont="1" applyFill="1" applyBorder="1" applyAlignment="1">
      <alignment vertical="center" wrapText="1"/>
    </xf>
    <xf numFmtId="0" fontId="73" fillId="0" borderId="13" xfId="0" applyFont="1" applyBorder="1" applyAlignment="1">
      <alignment vertical="center" wrapText="1"/>
    </xf>
    <xf numFmtId="0" fontId="73" fillId="0" borderId="13" xfId="0" applyFont="1" applyBorder="1" applyAlignment="1">
      <alignment horizontal="center" vertical="center" wrapText="1"/>
    </xf>
    <xf numFmtId="3" fontId="73" fillId="0" borderId="13" xfId="0" applyNumberFormat="1" applyFont="1" applyBorder="1" applyAlignment="1">
      <alignment horizontal="center" vertical="center" wrapText="1"/>
    </xf>
    <xf numFmtId="0" fontId="73" fillId="0" borderId="14" xfId="0" applyFont="1" applyBorder="1" applyAlignment="1">
      <alignment vertical="center" wrapText="1"/>
    </xf>
    <xf numFmtId="9" fontId="73" fillId="0" borderId="7" xfId="3" applyNumberFormat="1" applyFont="1" applyBorder="1" applyAlignment="1">
      <alignment horizontal="center" vertical="center" wrapText="1"/>
    </xf>
    <xf numFmtId="3" fontId="73" fillId="0" borderId="13" xfId="0" applyNumberFormat="1" applyFont="1" applyBorder="1" applyAlignment="1">
      <alignment horizontal="left" vertical="center" wrapText="1" indent="5"/>
    </xf>
    <xf numFmtId="0" fontId="73" fillId="0" borderId="7" xfId="0" applyNumberFormat="1" applyFont="1" applyBorder="1" applyAlignment="1">
      <alignment horizontal="center" vertical="center" wrapText="1"/>
    </xf>
    <xf numFmtId="3" fontId="74" fillId="4" borderId="7" xfId="0" applyNumberFormat="1" applyFont="1" applyFill="1" applyBorder="1" applyAlignment="1">
      <alignment horizontal="center" vertical="center" wrapText="1"/>
    </xf>
    <xf numFmtId="0" fontId="74" fillId="4" borderId="7" xfId="0" applyFont="1" applyFill="1" applyBorder="1" applyAlignment="1">
      <alignment horizontal="center" vertical="center" wrapText="1"/>
    </xf>
    <xf numFmtId="0" fontId="74" fillId="4" borderId="12" xfId="0" applyFont="1" applyFill="1" applyBorder="1" applyAlignment="1">
      <alignment vertical="center" wrapText="1"/>
    </xf>
    <xf numFmtId="9" fontId="73" fillId="3" borderId="7" xfId="3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 vertical="top" wrapText="1"/>
    </xf>
    <xf numFmtId="3" fontId="26" fillId="0" borderId="7" xfId="0" applyNumberFormat="1" applyFont="1" applyBorder="1" applyAlignment="1">
      <alignment horizontal="center" vertical="top" wrapText="1"/>
    </xf>
    <xf numFmtId="0" fontId="26" fillId="0" borderId="11" xfId="0" applyFont="1" applyBorder="1" applyAlignment="1">
      <alignment horizontal="right" vertical="center" wrapText="1"/>
    </xf>
    <xf numFmtId="0" fontId="26" fillId="4" borderId="11" xfId="0" applyFont="1" applyFill="1" applyBorder="1" applyAlignment="1">
      <alignment horizontal="right" vertical="top" wrapText="1"/>
    </xf>
    <xf numFmtId="0" fontId="26" fillId="3" borderId="11" xfId="0" applyFont="1" applyFill="1" applyBorder="1" applyAlignment="1">
      <alignment horizontal="right" vertical="top" wrapText="1"/>
    </xf>
    <xf numFmtId="0" fontId="26" fillId="0" borderId="11" xfId="0" applyFont="1" applyBorder="1" applyAlignment="1">
      <alignment horizontal="right" vertical="top" wrapText="1"/>
    </xf>
    <xf numFmtId="0" fontId="26" fillId="0" borderId="16" xfId="0" applyFont="1" applyBorder="1" applyAlignment="1">
      <alignment horizontal="right" vertical="top" wrapText="1"/>
    </xf>
    <xf numFmtId="0" fontId="26" fillId="0" borderId="12" xfId="0" applyFont="1" applyBorder="1" applyAlignment="1">
      <alignment horizontal="right" vertical="center" wrapText="1"/>
    </xf>
    <xf numFmtId="10" fontId="26" fillId="0" borderId="7" xfId="3" applyNumberFormat="1" applyFont="1" applyBorder="1" applyAlignment="1">
      <alignment horizontal="center" vertical="center" wrapText="1"/>
    </xf>
    <xf numFmtId="9" fontId="26" fillId="3" borderId="7" xfId="3" applyFont="1" applyFill="1" applyBorder="1" applyAlignment="1">
      <alignment horizontal="center" wrapText="1"/>
    </xf>
    <xf numFmtId="9" fontId="26" fillId="0" borderId="7" xfId="3" applyFont="1" applyBorder="1" applyAlignment="1">
      <alignment horizontal="center" wrapText="1"/>
    </xf>
    <xf numFmtId="164" fontId="26" fillId="0" borderId="7" xfId="3" applyNumberFormat="1" applyFont="1" applyBorder="1" applyAlignment="1">
      <alignment horizontal="center" wrapText="1"/>
    </xf>
    <xf numFmtId="9" fontId="26" fillId="0" borderId="7" xfId="3" applyFont="1" applyBorder="1" applyAlignment="1">
      <alignment horizontal="center" vertical="top" wrapText="1"/>
    </xf>
    <xf numFmtId="164" fontId="26" fillId="0" borderId="7" xfId="3" applyNumberFormat="1" applyFont="1" applyBorder="1" applyAlignment="1">
      <alignment horizontal="center" vertical="top" wrapText="1"/>
    </xf>
    <xf numFmtId="9" fontId="26" fillId="4" borderId="7" xfId="3" applyFont="1" applyFill="1" applyBorder="1" applyAlignment="1">
      <alignment horizontal="center" vertical="top" wrapText="1"/>
    </xf>
    <xf numFmtId="164" fontId="26" fillId="4" borderId="7" xfId="3" applyNumberFormat="1" applyFont="1" applyFill="1" applyBorder="1" applyAlignment="1">
      <alignment horizontal="center" vertical="top" wrapText="1"/>
    </xf>
    <xf numFmtId="165" fontId="73" fillId="0" borderId="7" xfId="0" applyNumberFormat="1" applyFont="1" applyBorder="1" applyAlignment="1">
      <alignment horizontal="center" vertical="center" wrapText="1"/>
    </xf>
    <xf numFmtId="3" fontId="26" fillId="4" borderId="7" xfId="0" applyNumberFormat="1" applyFont="1" applyFill="1" applyBorder="1" applyAlignment="1">
      <alignment horizontal="center" wrapText="1"/>
    </xf>
    <xf numFmtId="9" fontId="26" fillId="4" borderId="7" xfId="3" applyFont="1" applyFill="1" applyBorder="1" applyAlignment="1">
      <alignment horizontal="center" wrapText="1"/>
    </xf>
    <xf numFmtId="0" fontId="26" fillId="4" borderId="7" xfId="0" applyNumberFormat="1" applyFont="1" applyFill="1" applyBorder="1" applyAlignment="1">
      <alignment horizontal="center" vertical="top" wrapText="1"/>
    </xf>
    <xf numFmtId="0" fontId="26" fillId="3" borderId="7" xfId="0" applyNumberFormat="1" applyFont="1" applyFill="1" applyBorder="1" applyAlignment="1">
      <alignment horizontal="center" vertical="top" wrapText="1"/>
    </xf>
    <xf numFmtId="0" fontId="28" fillId="4" borderId="7" xfId="0" applyNumberFormat="1" applyFont="1" applyFill="1" applyBorder="1" applyAlignment="1">
      <alignment horizontal="center" vertical="top" wrapText="1"/>
    </xf>
    <xf numFmtId="9" fontId="26" fillId="3" borderId="7" xfId="3" applyFont="1" applyFill="1" applyBorder="1" applyAlignment="1">
      <alignment horizontal="center" vertical="top" wrapText="1"/>
    </xf>
    <xf numFmtId="9" fontId="23" fillId="0" borderId="7" xfId="3" applyFont="1" applyBorder="1" applyAlignment="1">
      <alignment horizontal="right" vertical="top" wrapText="1"/>
    </xf>
    <xf numFmtId="9" fontId="23" fillId="0" borderId="7" xfId="3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9" fontId="34" fillId="0" borderId="7" xfId="3" applyFont="1" applyBorder="1" applyAlignment="1">
      <alignment horizontal="right" vertical="top" wrapText="1"/>
    </xf>
    <xf numFmtId="0" fontId="15" fillId="0" borderId="12" xfId="0" applyFont="1" applyBorder="1" applyAlignment="1">
      <alignment horizontal="right" vertical="center" wrapText="1"/>
    </xf>
    <xf numFmtId="0" fontId="34" fillId="0" borderId="11" xfId="0" applyFont="1" applyBorder="1" applyAlignment="1">
      <alignment vertical="center" wrapText="1"/>
    </xf>
    <xf numFmtId="9" fontId="15" fillId="0" borderId="7" xfId="3" applyFont="1" applyBorder="1" applyAlignment="1">
      <alignment horizontal="right" vertical="center" wrapText="1"/>
    </xf>
    <xf numFmtId="9" fontId="15" fillId="3" borderId="7" xfId="3" applyFont="1" applyFill="1" applyBorder="1" applyAlignment="1">
      <alignment horizontal="right" vertical="center" wrapText="1"/>
    </xf>
    <xf numFmtId="164" fontId="15" fillId="0" borderId="7" xfId="3" applyNumberFormat="1" applyFont="1" applyBorder="1" applyAlignment="1">
      <alignment horizontal="right" vertical="center" wrapText="1"/>
    </xf>
    <xf numFmtId="0" fontId="23" fillId="3" borderId="11" xfId="0" applyFont="1" applyFill="1" applyBorder="1" applyAlignment="1">
      <alignment horizontal="justify" vertical="center" wrapText="1"/>
    </xf>
    <xf numFmtId="3" fontId="23" fillId="3" borderId="7" xfId="0" applyNumberFormat="1" applyFont="1" applyFill="1" applyBorder="1" applyAlignment="1">
      <alignment horizontal="right" vertical="center" wrapText="1"/>
    </xf>
    <xf numFmtId="9" fontId="23" fillId="3" borderId="7" xfId="3" applyFont="1" applyFill="1" applyBorder="1" applyAlignment="1">
      <alignment horizontal="right" vertical="center" wrapText="1"/>
    </xf>
    <xf numFmtId="0" fontId="23" fillId="3" borderId="12" xfId="0" applyFont="1" applyFill="1" applyBorder="1" applyAlignment="1">
      <alignment horizontal="right" vertical="center" wrapText="1"/>
    </xf>
    <xf numFmtId="0" fontId="23" fillId="0" borderId="13" xfId="0" applyFont="1" applyBorder="1" applyAlignment="1">
      <alignment horizontal="right" vertical="center" wrapText="1"/>
    </xf>
    <xf numFmtId="3" fontId="23" fillId="0" borderId="13" xfId="0" applyNumberFormat="1" applyFont="1" applyBorder="1" applyAlignment="1">
      <alignment horizontal="right" vertical="center" wrapText="1"/>
    </xf>
    <xf numFmtId="3" fontId="25" fillId="3" borderId="7" xfId="0" applyNumberFormat="1" applyFont="1" applyFill="1" applyBorder="1" applyAlignment="1">
      <alignment horizontal="right" vertical="center" wrapText="1"/>
    </xf>
    <xf numFmtId="164" fontId="23" fillId="0" borderId="7" xfId="3" applyNumberFormat="1" applyFont="1" applyBorder="1" applyAlignment="1">
      <alignment horizontal="right" vertical="center" wrapText="1"/>
    </xf>
    <xf numFmtId="9" fontId="41" fillId="0" borderId="7" xfId="3" applyFont="1" applyBorder="1" applyAlignment="1">
      <alignment horizontal="center" vertical="center" wrapText="1"/>
    </xf>
    <xf numFmtId="9" fontId="41" fillId="0" borderId="7" xfId="3" applyNumberFormat="1" applyFont="1" applyBorder="1" applyAlignment="1">
      <alignment horizontal="center" vertical="center" wrapText="1"/>
    </xf>
    <xf numFmtId="164" fontId="41" fillId="0" borderId="7" xfId="3" applyNumberFormat="1" applyFont="1" applyBorder="1" applyAlignment="1">
      <alignment horizontal="center" vertical="center" wrapText="1"/>
    </xf>
    <xf numFmtId="9" fontId="43" fillId="0" borderId="7" xfId="3" applyFont="1" applyBorder="1" applyAlignment="1">
      <alignment horizontal="center" vertical="center" wrapText="1"/>
    </xf>
    <xf numFmtId="9" fontId="23" fillId="0" borderId="7" xfId="3" applyFont="1" applyBorder="1" applyAlignment="1">
      <alignment horizontal="center" vertical="center" wrapText="1"/>
    </xf>
    <xf numFmtId="164" fontId="43" fillId="0" borderId="7" xfId="3" applyNumberFormat="1" applyFont="1" applyBorder="1" applyAlignment="1">
      <alignment horizontal="center" vertical="center" wrapText="1"/>
    </xf>
    <xf numFmtId="3" fontId="41" fillId="3" borderId="7" xfId="0" applyNumberFormat="1" applyFont="1" applyFill="1" applyBorder="1" applyAlignment="1">
      <alignment horizontal="center" vertical="center" wrapText="1"/>
    </xf>
    <xf numFmtId="3" fontId="41" fillId="0" borderId="7" xfId="0" applyNumberFormat="1" applyFont="1" applyBorder="1" applyAlignment="1">
      <alignment horizontal="center" vertical="center" wrapText="1"/>
    </xf>
    <xf numFmtId="3" fontId="41" fillId="4" borderId="7" xfId="0" applyNumberFormat="1" applyFont="1" applyFill="1" applyBorder="1" applyAlignment="1">
      <alignment horizontal="center" vertical="center" wrapText="1"/>
    </xf>
    <xf numFmtId="3" fontId="43" fillId="0" borderId="7" xfId="0" applyNumberFormat="1" applyFont="1" applyBorder="1" applyAlignment="1">
      <alignment horizontal="center" vertical="center" wrapText="1"/>
    </xf>
    <xf numFmtId="3" fontId="23" fillId="3" borderId="7" xfId="0" applyNumberFormat="1" applyFont="1" applyFill="1" applyBorder="1" applyAlignment="1">
      <alignment vertical="center" wrapText="1"/>
    </xf>
    <xf numFmtId="3" fontId="34" fillId="0" borderId="7" xfId="0" applyNumberFormat="1" applyFont="1" applyBorder="1" applyAlignment="1">
      <alignment vertical="center" wrapText="1"/>
    </xf>
    <xf numFmtId="3" fontId="23" fillId="4" borderId="7" xfId="0" applyNumberFormat="1" applyFont="1" applyFill="1" applyBorder="1" applyAlignment="1">
      <alignment vertical="center" wrapText="1"/>
    </xf>
    <xf numFmtId="3" fontId="23" fillId="4" borderId="7" xfId="0" applyNumberFormat="1" applyFont="1" applyFill="1" applyBorder="1" applyAlignment="1">
      <alignment horizontal="right" vertical="center" wrapText="1"/>
    </xf>
    <xf numFmtId="9" fontId="23" fillId="0" borderId="7" xfId="3" applyFont="1" applyBorder="1" applyAlignment="1">
      <alignment vertical="center" wrapText="1"/>
    </xf>
    <xf numFmtId="164" fontId="23" fillId="0" borderId="7" xfId="3" applyNumberFormat="1" applyFont="1" applyBorder="1" applyAlignment="1">
      <alignment vertical="center" wrapText="1"/>
    </xf>
    <xf numFmtId="9" fontId="34" fillId="0" borderId="7" xfId="3" applyFont="1" applyBorder="1" applyAlignment="1">
      <alignment vertical="center" wrapText="1"/>
    </xf>
    <xf numFmtId="9" fontId="23" fillId="0" borderId="7" xfId="3" applyNumberFormat="1" applyFont="1" applyBorder="1" applyAlignment="1">
      <alignment vertical="center" wrapText="1"/>
    </xf>
    <xf numFmtId="164" fontId="23" fillId="3" borderId="7" xfId="3" applyNumberFormat="1" applyFont="1" applyFill="1" applyBorder="1" applyAlignment="1">
      <alignment vertical="center" wrapText="1"/>
    </xf>
    <xf numFmtId="0" fontId="23" fillId="6" borderId="7" xfId="0" applyFont="1" applyFill="1" applyBorder="1" applyAlignment="1">
      <alignment vertical="center" wrapText="1"/>
    </xf>
    <xf numFmtId="3" fontId="23" fillId="6" borderId="7" xfId="0" applyNumberFormat="1" applyFont="1" applyFill="1" applyBorder="1" applyAlignment="1">
      <alignment vertical="center" wrapText="1"/>
    </xf>
    <xf numFmtId="9" fontId="23" fillId="6" borderId="7" xfId="3" applyFont="1" applyFill="1" applyBorder="1" applyAlignment="1">
      <alignment vertical="center" wrapText="1"/>
    </xf>
    <xf numFmtId="0" fontId="23" fillId="6" borderId="7" xfId="0" applyFont="1" applyFill="1" applyBorder="1" applyAlignment="1">
      <alignment horizontal="right" vertical="center" wrapText="1"/>
    </xf>
    <xf numFmtId="3" fontId="23" fillId="6" borderId="7" xfId="0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center" vertical="center" wrapText="1"/>
    </xf>
    <xf numFmtId="164" fontId="34" fillId="0" borderId="7" xfId="3" applyNumberFormat="1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41" fillId="0" borderId="7" xfId="0" applyFont="1" applyBorder="1" applyAlignment="1">
      <alignment horizontal="left" vertical="center" wrapText="1"/>
    </xf>
    <xf numFmtId="0" fontId="41" fillId="3" borderId="7" xfId="0" applyFont="1" applyFill="1" applyBorder="1" applyAlignment="1">
      <alignment horizontal="left" vertical="center" wrapText="1"/>
    </xf>
    <xf numFmtId="0" fontId="41" fillId="4" borderId="7" xfId="0" applyFont="1" applyFill="1" applyBorder="1" applyAlignment="1">
      <alignment horizontal="left" vertical="center" wrapText="1"/>
    </xf>
    <xf numFmtId="164" fontId="23" fillId="0" borderId="7" xfId="3" applyNumberFormat="1" applyFont="1" applyBorder="1" applyAlignment="1">
      <alignment horizontal="center" vertical="center" wrapText="1"/>
    </xf>
    <xf numFmtId="9" fontId="23" fillId="3" borderId="7" xfId="3" applyFont="1" applyFill="1" applyBorder="1" applyAlignment="1">
      <alignment horizontal="center" vertical="center" wrapText="1"/>
    </xf>
    <xf numFmtId="9" fontId="23" fillId="4" borderId="7" xfId="3" applyFont="1" applyFill="1" applyBorder="1" applyAlignment="1">
      <alignment horizontal="center" vertical="center" wrapText="1"/>
    </xf>
    <xf numFmtId="9" fontId="23" fillId="0" borderId="7" xfId="3" applyNumberFormat="1" applyFont="1" applyBorder="1" applyAlignment="1">
      <alignment horizontal="center" vertical="center" wrapText="1"/>
    </xf>
    <xf numFmtId="0" fontId="0" fillId="4" borderId="11" xfId="0" applyFill="1" applyBorder="1"/>
    <xf numFmtId="0" fontId="0" fillId="3" borderId="11" xfId="0" applyFill="1" applyBorder="1"/>
    <xf numFmtId="3" fontId="2" fillId="3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/>
    <xf numFmtId="9" fontId="2" fillId="0" borderId="7" xfId="3" applyFont="1" applyBorder="1" applyAlignment="1">
      <alignment horizontal="center" vertical="center" wrapText="1"/>
    </xf>
    <xf numFmtId="9" fontId="2" fillId="0" borderId="7" xfId="3" applyNumberFormat="1" applyFont="1" applyBorder="1" applyAlignment="1">
      <alignment horizontal="center" vertical="center" wrapText="1"/>
    </xf>
    <xf numFmtId="164" fontId="2" fillId="0" borderId="7" xfId="3" applyNumberFormat="1" applyFont="1" applyBorder="1" applyAlignment="1">
      <alignment horizontal="center" vertical="center" wrapText="1"/>
    </xf>
    <xf numFmtId="0" fontId="58" fillId="3" borderId="11" xfId="0" applyFont="1" applyFill="1" applyBorder="1" applyAlignment="1">
      <alignment horizontal="center" vertical="center" wrapText="1"/>
    </xf>
    <xf numFmtId="0" fontId="58" fillId="3" borderId="7" xfId="0" applyFont="1" applyFill="1" applyBorder="1" applyAlignment="1">
      <alignment horizontal="center" vertical="center" wrapText="1"/>
    </xf>
    <xf numFmtId="0" fontId="64" fillId="3" borderId="0" xfId="0" applyFont="1" applyFill="1"/>
    <xf numFmtId="0" fontId="78" fillId="0" borderId="7" xfId="0" applyFont="1" applyBorder="1" applyAlignment="1">
      <alignment horizontal="center" vertical="center" wrapText="1"/>
    </xf>
    <xf numFmtId="165" fontId="38" fillId="4" borderId="7" xfId="0" applyNumberFormat="1" applyFont="1" applyFill="1" applyBorder="1" applyAlignment="1">
      <alignment horizontal="center" vertical="center"/>
    </xf>
    <xf numFmtId="3" fontId="38" fillId="4" borderId="7" xfId="0" applyNumberFormat="1" applyFont="1" applyFill="1" applyBorder="1" applyAlignment="1">
      <alignment horizontal="center" vertical="center" wrapText="1"/>
    </xf>
    <xf numFmtId="3" fontId="12" fillId="4" borderId="7" xfId="0" applyNumberFormat="1" applyFont="1" applyFill="1" applyBorder="1" applyAlignment="1">
      <alignment vertical="center"/>
    </xf>
    <xf numFmtId="3" fontId="12" fillId="4" borderId="7" xfId="0" applyNumberFormat="1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9" fontId="26" fillId="0" borderId="7" xfId="3" applyFont="1" applyBorder="1" applyAlignment="1">
      <alignment horizontal="right" vertical="center" wrapText="1"/>
    </xf>
    <xf numFmtId="3" fontId="38" fillId="3" borderId="7" xfId="0" applyNumberFormat="1" applyFont="1" applyFill="1" applyBorder="1" applyAlignment="1">
      <alignment horizontal="right" vertical="center"/>
    </xf>
    <xf numFmtId="0" fontId="16" fillId="0" borderId="11" xfId="0" applyFont="1" applyBorder="1" applyAlignment="1">
      <alignment horizontal="center" wrapText="1"/>
    </xf>
    <xf numFmtId="0" fontId="26" fillId="0" borderId="7" xfId="0" applyFont="1" applyBorder="1" applyAlignment="1">
      <alignment horizontal="right" vertical="center" wrapText="1"/>
    </xf>
    <xf numFmtId="3" fontId="26" fillId="0" borderId="7" xfId="0" applyNumberFormat="1" applyFont="1" applyBorder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80" fillId="0" borderId="11" xfId="0" applyFont="1" applyBorder="1" applyAlignment="1">
      <alignment horizontal="center" vertical="center" wrapText="1"/>
    </xf>
    <xf numFmtId="0" fontId="81" fillId="0" borderId="7" xfId="0" applyFont="1" applyBorder="1" applyAlignment="1">
      <alignment vertical="center" wrapText="1"/>
    </xf>
    <xf numFmtId="0" fontId="82" fillId="0" borderId="16" xfId="0" applyFont="1" applyBorder="1" applyAlignment="1">
      <alignment horizontal="center" vertical="center" wrapText="1"/>
    </xf>
    <xf numFmtId="0" fontId="81" fillId="0" borderId="13" xfId="0" applyFont="1" applyBorder="1" applyAlignment="1">
      <alignment vertical="center" wrapText="1"/>
    </xf>
    <xf numFmtId="0" fontId="81" fillId="0" borderId="13" xfId="0" applyFont="1" applyBorder="1" applyAlignment="1">
      <alignment horizontal="center" vertical="center" wrapText="1"/>
    </xf>
    <xf numFmtId="3" fontId="81" fillId="0" borderId="13" xfId="0" applyNumberFormat="1" applyFont="1" applyBorder="1" applyAlignment="1">
      <alignment horizontal="center" vertical="center" wrapText="1"/>
    </xf>
    <xf numFmtId="0" fontId="82" fillId="0" borderId="13" xfId="0" applyFont="1" applyBorder="1" applyAlignment="1">
      <alignment horizontal="center" vertical="center" wrapText="1"/>
    </xf>
    <xf numFmtId="3" fontId="82" fillId="0" borderId="13" xfId="0" applyNumberFormat="1" applyFont="1" applyBorder="1" applyAlignment="1">
      <alignment horizontal="center" vertical="center" wrapText="1"/>
    </xf>
    <xf numFmtId="3" fontId="83" fillId="0" borderId="13" xfId="0" applyNumberFormat="1" applyFont="1" applyBorder="1" applyAlignment="1">
      <alignment horizontal="center" vertical="center" wrapText="1"/>
    </xf>
    <xf numFmtId="0" fontId="82" fillId="0" borderId="14" xfId="0" applyFont="1" applyBorder="1"/>
    <xf numFmtId="0" fontId="82" fillId="3" borderId="11" xfId="0" applyFont="1" applyFill="1" applyBorder="1" applyAlignment="1">
      <alignment horizontal="center" vertical="center" wrapText="1"/>
    </xf>
    <xf numFmtId="0" fontId="84" fillId="3" borderId="7" xfId="0" applyFont="1" applyFill="1" applyBorder="1" applyAlignment="1">
      <alignment horizontal="left" vertical="center" wrapText="1"/>
    </xf>
    <xf numFmtId="0" fontId="84" fillId="0" borderId="7" xfId="0" applyFont="1" applyBorder="1" applyAlignment="1">
      <alignment horizontal="center" vertical="center" wrapText="1"/>
    </xf>
    <xf numFmtId="0" fontId="84" fillId="0" borderId="7" xfId="0" applyFont="1" applyBorder="1" applyAlignment="1">
      <alignment horizontal="right" vertical="center" wrapText="1"/>
    </xf>
    <xf numFmtId="3" fontId="84" fillId="0" borderId="7" xfId="0" applyNumberFormat="1" applyFont="1" applyBorder="1" applyAlignment="1">
      <alignment horizontal="right" vertical="center" wrapText="1"/>
    </xf>
    <xf numFmtId="9" fontId="84" fillId="0" borderId="7" xfId="3" applyFont="1" applyBorder="1" applyAlignment="1">
      <alignment horizontal="right" vertical="center" wrapText="1"/>
    </xf>
    <xf numFmtId="10" fontId="39" fillId="0" borderId="7" xfId="3" applyNumberFormat="1" applyFont="1" applyBorder="1" applyAlignment="1">
      <alignment horizontal="center" vertical="center" wrapText="1"/>
    </xf>
    <xf numFmtId="9" fontId="39" fillId="0" borderId="7" xfId="3" applyFont="1" applyBorder="1" applyAlignment="1">
      <alignment horizontal="center" vertical="center" wrapText="1"/>
    </xf>
    <xf numFmtId="3" fontId="39" fillId="0" borderId="7" xfId="3" applyNumberFormat="1" applyFont="1" applyBorder="1" applyAlignment="1">
      <alignment horizontal="center" vertical="center" wrapText="1"/>
    </xf>
    <xf numFmtId="3" fontId="26" fillId="0" borderId="7" xfId="3" applyNumberFormat="1" applyFont="1" applyBorder="1" applyAlignment="1">
      <alignment horizontal="center" vertical="center" wrapText="1"/>
    </xf>
    <xf numFmtId="3" fontId="20" fillId="0" borderId="13" xfId="0" applyNumberFormat="1" applyFont="1" applyBorder="1" applyAlignment="1">
      <alignment horizontal="center" vertical="center" wrapText="1"/>
    </xf>
    <xf numFmtId="10" fontId="39" fillId="0" borderId="7" xfId="3" applyNumberFormat="1" applyFont="1" applyBorder="1" applyAlignment="1">
      <alignment vertical="top" wrapText="1"/>
    </xf>
    <xf numFmtId="164" fontId="39" fillId="0" borderId="7" xfId="3" applyNumberFormat="1" applyFont="1" applyBorder="1" applyAlignment="1">
      <alignment vertical="top" wrapText="1"/>
    </xf>
    <xf numFmtId="3" fontId="73" fillId="0" borderId="7" xfId="3" applyNumberFormat="1" applyFont="1" applyBorder="1" applyAlignment="1">
      <alignment horizontal="center" vertical="center" wrapText="1"/>
    </xf>
    <xf numFmtId="3" fontId="39" fillId="0" borderId="7" xfId="0" applyNumberFormat="1" applyFont="1" applyBorder="1" applyAlignment="1">
      <alignment horizontal="center" vertical="center" wrapText="1"/>
    </xf>
    <xf numFmtId="3" fontId="64" fillId="0" borderId="7" xfId="0" applyNumberFormat="1" applyFont="1" applyBorder="1"/>
    <xf numFmtId="3" fontId="0" fillId="0" borderId="0" xfId="0" applyNumberFormat="1"/>
    <xf numFmtId="3" fontId="51" fillId="0" borderId="9" xfId="0" applyNumberFormat="1" applyFont="1" applyBorder="1" applyAlignment="1">
      <alignment horizontal="center" vertical="center" wrapText="1"/>
    </xf>
    <xf numFmtId="3" fontId="77" fillId="0" borderId="13" xfId="0" applyNumberFormat="1" applyFont="1" applyBorder="1" applyAlignment="1">
      <alignment horizontal="center" wrapText="1"/>
    </xf>
    <xf numFmtId="10" fontId="73" fillId="0" borderId="7" xfId="3" applyNumberFormat="1" applyFont="1" applyBorder="1" applyAlignment="1">
      <alignment horizontal="center" wrapText="1"/>
    </xf>
    <xf numFmtId="164" fontId="73" fillId="0" borderId="7" xfId="3" applyNumberFormat="1" applyFont="1" applyBorder="1" applyAlignment="1">
      <alignment horizontal="center" wrapText="1"/>
    </xf>
    <xf numFmtId="0" fontId="0" fillId="4" borderId="7" xfId="0" applyFill="1" applyBorder="1" applyAlignment="1">
      <alignment horizontal="center" vertical="center"/>
    </xf>
    <xf numFmtId="3" fontId="41" fillId="0" borderId="3" xfId="0" applyNumberFormat="1" applyFont="1" applyBorder="1" applyAlignment="1">
      <alignment horizontal="center" vertical="top" wrapText="1"/>
    </xf>
    <xf numFmtId="10" fontId="73" fillId="0" borderId="7" xfId="3" applyNumberFormat="1" applyFont="1" applyBorder="1" applyAlignment="1">
      <alignment horizontal="center" vertical="top" wrapText="1"/>
    </xf>
    <xf numFmtId="9" fontId="73" fillId="0" borderId="7" xfId="3" applyNumberFormat="1" applyFont="1" applyBorder="1" applyAlignment="1">
      <alignment horizontal="center" vertical="top" wrapText="1"/>
    </xf>
    <xf numFmtId="0" fontId="71" fillId="4" borderId="12" xfId="0" applyFont="1" applyFill="1" applyBorder="1" applyAlignment="1">
      <alignment vertical="top" wrapText="1"/>
    </xf>
    <xf numFmtId="10" fontId="73" fillId="0" borderId="7" xfId="3" applyNumberFormat="1" applyFont="1" applyBorder="1" applyAlignment="1">
      <alignment horizontal="center" vertical="center" wrapText="1"/>
    </xf>
    <xf numFmtId="10" fontId="73" fillId="4" borderId="7" xfId="3" applyNumberFormat="1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right" vertical="center" wrapText="1"/>
    </xf>
    <xf numFmtId="164" fontId="41" fillId="0" borderId="7" xfId="3" applyNumberFormat="1" applyFont="1" applyBorder="1" applyAlignment="1">
      <alignment horizontal="right" vertical="top" wrapText="1"/>
    </xf>
    <xf numFmtId="10" fontId="41" fillId="0" borderId="7" xfId="3" applyNumberFormat="1" applyFont="1" applyBorder="1" applyAlignment="1">
      <alignment horizontal="right" vertical="top" wrapText="1"/>
    </xf>
    <xf numFmtId="10" fontId="51" fillId="0" borderId="7" xfId="3" applyNumberFormat="1" applyFont="1" applyBorder="1" applyAlignment="1">
      <alignment horizontal="right" vertical="center" wrapText="1"/>
    </xf>
    <xf numFmtId="3" fontId="84" fillId="0" borderId="7" xfId="2" applyNumberFormat="1" applyFont="1" applyFill="1" applyBorder="1" applyAlignment="1">
      <alignment horizontal="right" vertical="center" wrapText="1"/>
    </xf>
    <xf numFmtId="9" fontId="41" fillId="0" borderId="7" xfId="3" applyFont="1" applyBorder="1" applyAlignment="1">
      <alignment horizontal="right" vertical="center" wrapText="1"/>
    </xf>
    <xf numFmtId="10" fontId="41" fillId="0" borderId="7" xfId="3" applyNumberFormat="1" applyFont="1" applyBorder="1" applyAlignment="1">
      <alignment horizontal="right" vertical="center" wrapText="1"/>
    </xf>
    <xf numFmtId="9" fontId="41" fillId="3" borderId="7" xfId="3" applyFont="1" applyFill="1" applyBorder="1" applyAlignment="1">
      <alignment horizontal="center" vertical="center" wrapText="1"/>
    </xf>
    <xf numFmtId="10" fontId="41" fillId="0" borderId="7" xfId="3" applyNumberFormat="1" applyFont="1" applyBorder="1" applyAlignment="1">
      <alignment horizontal="center" vertical="center" wrapText="1"/>
    </xf>
    <xf numFmtId="9" fontId="41" fillId="0" borderId="7" xfId="3" applyNumberFormat="1" applyFont="1" applyBorder="1" applyAlignment="1">
      <alignment vertical="center" wrapText="1"/>
    </xf>
    <xf numFmtId="10" fontId="41" fillId="0" borderId="7" xfId="3" applyNumberFormat="1" applyFont="1" applyBorder="1" applyAlignment="1">
      <alignment vertical="center" wrapText="1"/>
    </xf>
    <xf numFmtId="10" fontId="58" fillId="0" borderId="7" xfId="3" applyNumberFormat="1" applyFont="1" applyBorder="1" applyAlignment="1">
      <alignment horizontal="center" vertical="center" wrapText="1"/>
    </xf>
    <xf numFmtId="164" fontId="58" fillId="0" borderId="7" xfId="3" applyNumberFormat="1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vertical="center"/>
    </xf>
    <xf numFmtId="0" fontId="78" fillId="0" borderId="7" xfId="0" applyFont="1" applyBorder="1" applyAlignment="1">
      <alignment vertical="center" wrapText="1"/>
    </xf>
    <xf numFmtId="9" fontId="8" fillId="4" borderId="7" xfId="0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3" fontId="40" fillId="0" borderId="7" xfId="0" applyNumberFormat="1" applyFont="1" applyBorder="1" applyAlignment="1">
      <alignment vertical="center"/>
    </xf>
    <xf numFmtId="0" fontId="40" fillId="0" borderId="7" xfId="0" applyFont="1" applyBorder="1" applyAlignment="1">
      <alignment vertical="center"/>
    </xf>
    <xf numFmtId="0" fontId="85" fillId="0" borderId="11" xfId="0" applyFont="1" applyBorder="1" applyAlignment="1">
      <alignment vertical="top" wrapText="1"/>
    </xf>
    <xf numFmtId="9" fontId="86" fillId="0" borderId="7" xfId="3" applyFont="1" applyBorder="1" applyAlignment="1">
      <alignment horizontal="right" vertical="center" wrapText="1"/>
    </xf>
    <xf numFmtId="3" fontId="86" fillId="0" borderId="7" xfId="0" applyNumberFormat="1" applyFont="1" applyBorder="1" applyAlignment="1">
      <alignment horizontal="center" vertical="center" wrapText="1"/>
    </xf>
    <xf numFmtId="3" fontId="85" fillId="4" borderId="7" xfId="0" applyNumberFormat="1" applyFont="1" applyFill="1" applyBorder="1" applyAlignment="1">
      <alignment horizontal="right" vertical="top" wrapText="1"/>
    </xf>
    <xf numFmtId="0" fontId="87" fillId="4" borderId="7" xfId="0" applyFont="1" applyFill="1" applyBorder="1" applyAlignment="1">
      <alignment horizontal="center" vertical="center" wrapText="1"/>
    </xf>
    <xf numFmtId="9" fontId="87" fillId="4" borderId="7" xfId="3" applyFont="1" applyFill="1" applyBorder="1" applyAlignment="1">
      <alignment horizontal="center" vertical="center" wrapText="1"/>
    </xf>
    <xf numFmtId="3" fontId="87" fillId="4" borderId="7" xfId="0" applyNumberFormat="1" applyFont="1" applyFill="1" applyBorder="1" applyAlignment="1">
      <alignment horizontal="center" vertical="center" wrapText="1"/>
    </xf>
    <xf numFmtId="9" fontId="8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horizontal="right" wrapText="1"/>
    </xf>
    <xf numFmtId="0" fontId="88" fillId="0" borderId="7" xfId="0" applyFont="1" applyBorder="1" applyAlignment="1">
      <alignment horizontal="center" vertical="center"/>
    </xf>
    <xf numFmtId="164" fontId="26" fillId="3" borderId="7" xfId="3" applyNumberFormat="1" applyFont="1" applyFill="1" applyBorder="1" applyAlignment="1">
      <alignment horizontal="center" vertical="center" wrapText="1"/>
    </xf>
    <xf numFmtId="0" fontId="90" fillId="0" borderId="7" xfId="0" applyFont="1" applyBorder="1" applyAlignment="1">
      <alignment horizontal="right" vertical="center" wrapText="1"/>
    </xf>
    <xf numFmtId="0" fontId="90" fillId="0" borderId="7" xfId="0" applyFont="1" applyBorder="1" applyAlignment="1">
      <alignment horizontal="left" vertical="center" wrapText="1"/>
    </xf>
    <xf numFmtId="0" fontId="90" fillId="0" borderId="7" xfId="0" applyFont="1" applyBorder="1" applyAlignment="1">
      <alignment horizontal="center" vertical="center" wrapText="1"/>
    </xf>
    <xf numFmtId="3" fontId="90" fillId="0" borderId="7" xfId="0" applyNumberFormat="1" applyFont="1" applyBorder="1" applyAlignment="1">
      <alignment horizontal="right" vertical="center" wrapText="1"/>
    </xf>
    <xf numFmtId="3" fontId="90" fillId="0" borderId="7" xfId="2" applyNumberFormat="1" applyFont="1" applyFill="1" applyBorder="1" applyAlignment="1">
      <alignment horizontal="right" vertical="center" wrapText="1"/>
    </xf>
    <xf numFmtId="0" fontId="8" fillId="4" borderId="7" xfId="0" applyFont="1" applyFill="1" applyBorder="1" applyAlignment="1">
      <alignment horizontal="left" vertical="center" wrapText="1"/>
    </xf>
    <xf numFmtId="3" fontId="88" fillId="4" borderId="7" xfId="0" applyNumberFormat="1" applyFont="1" applyFill="1" applyBorder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38" fillId="3" borderId="13" xfId="0" applyNumberFormat="1" applyFont="1" applyFill="1" applyBorder="1" applyAlignment="1">
      <alignment horizontal="center" vertical="center"/>
    </xf>
    <xf numFmtId="9" fontId="8" fillId="3" borderId="13" xfId="0" applyNumberFormat="1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vertical="center"/>
    </xf>
    <xf numFmtId="0" fontId="33" fillId="3" borderId="13" xfId="0" applyFont="1" applyFill="1" applyBorder="1" applyAlignment="1">
      <alignment horizontal="center" vertical="center"/>
    </xf>
    <xf numFmtId="9" fontId="89" fillId="4" borderId="7" xfId="0" applyNumberFormat="1" applyFont="1" applyFill="1" applyBorder="1" applyAlignment="1">
      <alignment vertical="center"/>
    </xf>
    <xf numFmtId="0" fontId="78" fillId="4" borderId="7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65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65" fillId="0" borderId="0" xfId="0" applyFont="1" applyAlignment="1">
      <alignment horizontal="right" wrapText="1"/>
    </xf>
    <xf numFmtId="0" fontId="0" fillId="0" borderId="0" xfId="0" applyAlignment="1">
      <alignment horizontal="center" vertical="center"/>
    </xf>
    <xf numFmtId="0" fontId="41" fillId="0" borderId="6" xfId="0" applyFont="1" applyBorder="1" applyAlignment="1">
      <alignment horizontal="center" vertical="top" wrapText="1"/>
    </xf>
    <xf numFmtId="0" fontId="65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10" fontId="91" fillId="0" borderId="7" xfId="3" applyNumberFormat="1" applyFont="1" applyBorder="1" applyAlignment="1">
      <alignment horizontal="right" vertical="center" wrapText="1"/>
    </xf>
    <xf numFmtId="0" fontId="53" fillId="2" borderId="8" xfId="0" applyFont="1" applyFill="1" applyBorder="1" applyAlignment="1">
      <alignment horizontal="center" vertical="center" wrapText="1"/>
    </xf>
    <xf numFmtId="0" fontId="53" fillId="2" borderId="9" xfId="0" applyFont="1" applyFill="1" applyBorder="1" applyAlignment="1">
      <alignment horizontal="center" vertical="center" wrapText="1"/>
    </xf>
    <xf numFmtId="0" fontId="53" fillId="2" borderId="10" xfId="0" applyFont="1" applyFill="1" applyBorder="1" applyAlignment="1">
      <alignment horizontal="center" vertical="center" wrapText="1"/>
    </xf>
  </cellXfs>
  <cellStyles count="4">
    <cellStyle name="Normal" xfId="0" builtinId="0"/>
    <cellStyle name="Percent" xfId="3" builtinId="5"/>
    <cellStyle name="Обычный 2" xfId="2"/>
    <cellStyle name="Обычный 3" xfId="1"/>
  </cellStyles>
  <dxfs count="30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ylfae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ylfae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ylfaen"/>
        <scheme val="none"/>
      </font>
      <alignment horizontal="center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top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top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LatArm"/>
        <scheme val="none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fill>
        <patternFill patternType="solid">
          <fgColor theme="4"/>
          <bgColor theme="4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ylfaen"/>
        <scheme val="none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numFmt numFmtId="0" formatCode="General"/>
      <alignment horizontal="justify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numFmt numFmtId="3" formatCode="#,##0"/>
      <alignment horizontal="righ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scheme val="none"/>
      </font>
      <alignment horizontal="righ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font>
        <i val="0"/>
      </font>
      <alignment horizontal="right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righ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righ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LatArm"/>
        <scheme val="none"/>
      </font>
      <alignment horizontal="center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latarm"/>
        <scheme val="none"/>
      </font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latarm"/>
        <scheme val="none"/>
      </font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latarm"/>
        <scheme val="none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latarm"/>
        <scheme val="none"/>
      </font>
      <numFmt numFmtId="3" formatCode="#,##0"/>
      <alignment horizontal="left" vertical="center" textRotation="0" wrapText="1" indent="5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latarm"/>
        <scheme val="none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latarm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latarm"/>
        <scheme val="none"/>
      </font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latarm"/>
        <scheme val="none"/>
      </font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latarm"/>
        <scheme val="none"/>
      </font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general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numFmt numFmtId="3" formatCode="#,##0"/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justify" vertical="top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Sylfaen"/>
        <scheme val="none"/>
      </font>
      <alignment horizontal="center" vertical="bottom" textRotation="0" wrapText="1" indent="0" relative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numFmt numFmtId="3" formatCode="#,##0"/>
      <alignment horizontal="right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right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latarm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latarm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latarm"/>
        <scheme val="none"/>
      </font>
      <numFmt numFmtId="3" formatCode="#,##0"/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latarm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latarm"/>
        <scheme val="none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latarm"/>
        <scheme val="none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latarm"/>
        <scheme val="none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ylfaen"/>
        <scheme val="none"/>
      </font>
      <alignment horizontal="center" vertical="bottom" textRotation="0" wrapText="1" indent="0" relative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ylfae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wrapText="1" indent="0" relativeIndent="255" justifyLastLine="0" shrinkToFit="0" readingOrder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justify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top" textRotation="0" wrapText="1" indent="0" relativeIndent="0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LatArm"/>
        <scheme val="none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name val="Arial LatArm"/>
        <scheme val="none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 LatArm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alignment horizontal="general" vertical="top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LatArm"/>
        <scheme val="none"/>
      </font>
      <numFmt numFmtId="3" formatCode="#,##0"/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LatArm"/>
        <scheme val="none"/>
      </font>
      <alignment horizontal="general" vertical="center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LatArm"/>
        <scheme val="none"/>
      </font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LatArm"/>
        <scheme val="none"/>
      </font>
      <alignment horizontal="general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LatArm"/>
        <scheme val="none"/>
      </font>
      <alignment horizontal="center" vertical="center" textRotation="0" wrapText="0" indent="0" relativeIndent="255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center" textRotation="0" wrapText="0" indent="0" relativeIndent="255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LatArm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K196" totalsRowShown="0" headerRowDxfId="299" dataDxfId="297" headerRowBorderDxfId="298" tableBorderDxfId="296">
  <autoFilter ref="A3:K196"/>
  <tableColumns count="11">
    <tableColumn id="1" name="Հ/Հ" dataDxfId="295"/>
    <tableColumn id="2" name="Հիմնական միջոցի անվանումը" dataDxfId="294"/>
    <tableColumn id="4" name="Օգտակար ծառայության ժամկետ" dataDxfId="293"/>
    <tableColumn id="12" name="Ընդամենը սկզբնական արժեք" dataDxfId="292"/>
    <tableColumn id="5" name="Մաշվածություն %" dataDxfId="291"/>
    <tableColumn id="7" name="Կուտակված մաշվածություն" dataDxfId="290"/>
    <tableColumn id="8" name="Միավորի արժեքը " dataDxfId="289"/>
    <tableColumn id="9" name="Քանակը" dataDxfId="288"/>
    <tableColumn id="10" name="Հաշվեկշռային ընդհանուր արժեքը /հազ. դրամ/" dataDxfId="287"/>
    <tableColumn id="13" name="Գույքի տեխնիկական վիճակի նկարագրությունը " dataDxfId="286"/>
    <tableColumn id="11" name="Ձեռք բերման տարեթիվը" dataDxfId="28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3:L95" totalsRowShown="0" headerRowDxfId="170" headerRowBorderDxfId="169" tableBorderDxfId="168" totalsRowBorderDxfId="167">
  <autoFilter ref="A3:L95"/>
  <tableColumns count="12">
    <tableColumn id="1" name="N" dataDxfId="166"/>
    <tableColumn id="2" name="Գույքի անվանումը" dataDxfId="165"/>
    <tableColumn id="3" name="Չափի միավոր" dataDxfId="164"/>
    <tableColumn id="11" name="Օգտակար ծառայության ժամկետ" dataDxfId="163"/>
    <tableColumn id="10" name="Ընդամենը սկզբնական արժեք" dataDxfId="162"/>
    <tableColumn id="9" name="մաշվածություն %" dataDxfId="161"/>
    <tableColumn id="4" name="Քանակ" dataDxfId="160"/>
    <tableColumn id="12" name="Մաշված. Գումար" dataDxfId="159"/>
    <tableColumn id="5" name="Միավորի արժեքը / դրամ/" dataDxfId="158"/>
    <tableColumn id="7" name="Հաշվեկշռային ընդհանուր արժեքը /հազար դրամ/" dataDxfId="157"/>
    <tableColumn id="8" name="Գույքի տեխնիկական վիճակի նկարարգրությունը" dataDxfId="156"/>
    <tableColumn id="6" name="Ձեռքբերման Տարեթիվը" dataDxfId="15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3:L38" totalsRowShown="0" headerRowDxfId="154" headerRowBorderDxfId="153" tableBorderDxfId="152" totalsRowBorderDxfId="151">
  <autoFilter ref="A3:L38"/>
  <tableColumns count="12">
    <tableColumn id="1" name="Հ/Հ" dataDxfId="150"/>
    <tableColumn id="2" name="Գույքի  անվանումը" dataDxfId="149"/>
    <tableColumn id="3" name="Չափի միավորը" dataDxfId="148"/>
    <tableColumn id="11" name="Օգտակար ծառայության ժամկետ" dataDxfId="147"/>
    <tableColumn id="10" name="Ընդամենը սկզբնական արժեք" dataDxfId="146"/>
    <tableColumn id="9" name="մաշվածություն %" dataDxfId="145"/>
    <tableColumn id="4" name="Քանակը" dataDxfId="144"/>
    <tableColumn id="12" name="Մաշված. Գումար" dataDxfId="143"/>
    <tableColumn id="5" name="Միավորի արժեքը (դրամ)" dataDxfId="142"/>
    <tableColumn id="6" name="Հաշվեկշռային ընդհանուր արժեքը /հազար դրամ/" dataDxfId="141"/>
    <tableColumn id="7" name="Գույքի տեխնիկական վիճակի նկարարգրությունը" dataDxfId="140"/>
    <tableColumn id="8" name="Ձեռքբերման Տարեթիվը" dataDxfId="13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5" name="Таблица15" displayName="Таблица15" ref="A3:L72" totalsRowShown="0" headerRowDxfId="1" dataDxfId="138" tableBorderDxfId="137">
  <autoFilter ref="A3:L72"/>
  <tableColumns count="12">
    <tableColumn id="1" name="N" dataDxfId="136"/>
    <tableColumn id="2" name="Գույքի անվանումը" dataDxfId="135"/>
    <tableColumn id="3" name="Չափի միավորը" dataDxfId="134"/>
    <tableColumn id="11" name="Օգտակար ծառայության ժամկետ" dataDxfId="133"/>
    <tableColumn id="4" name="Ընդամենը սկզբնական արժեք" dataDxfId="132"/>
    <tableColumn id="5" name="մաշվածություն %" dataDxfId="131"/>
    <tableColumn id="6" name="Քանակը" dataDxfId="130"/>
    <tableColumn id="12" name="Մաշված. Գումար" dataDxfId="129" dataCellStyle="Обычный 2"/>
    <tableColumn id="7" name="Միավորի արժեքը" dataDxfId="128"/>
    <tableColumn id="8" name="Հաշվեկշիռային ընդհանուր արժեքը/դրամ/" dataDxfId="127"/>
    <tableColumn id="9" name="Գույքի տեխնիկական վիճակի նկարագրությունը" dataDxfId="126"/>
    <tableColumn id="10" name="Ձեռք բերման տարեթիվը" dataDxfId="12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6" name="Таблица16" displayName="Таблица16" ref="A3:L48" totalsRowShown="0" headerRowDxfId="0" headerRowBorderDxfId="124" tableBorderDxfId="123" totalsRowBorderDxfId="122">
  <autoFilter ref="A3:L48"/>
  <tableColumns count="12">
    <tableColumn id="1" name="N" dataDxfId="121"/>
    <tableColumn id="2" name="Գույքի անվանումը" dataDxfId="120"/>
    <tableColumn id="3" name="Չափի միավորը" dataDxfId="119"/>
    <tableColumn id="11" name="Օգտակար ծառայության ժամկետ" dataDxfId="118"/>
    <tableColumn id="4" name="Ընդամենը սկզբնական արժեք" dataDxfId="117"/>
    <tableColumn id="5" name="մաշվածություն %" dataDxfId="116"/>
    <tableColumn id="6" name="Քանակը" dataDxfId="115"/>
    <tableColumn id="12" name="Մաշված. Գումար" dataDxfId="114">
      <calculatedColumnFormula>+Таблица16[[#This Row],[Ընդամենը սկզբնական արժեք]]-Таблица16[[#This Row],[Հաշվեկշիռային ընդհանուր արժեքը/դրամ/]]</calculatedColumnFormula>
    </tableColumn>
    <tableColumn id="7" name="Միավորի արժեքը" dataDxfId="113"/>
    <tableColumn id="8" name="Հաշվեկշիռային ընդհանուր արժեքը/դրամ/" dataDxfId="112"/>
    <tableColumn id="9" name="Գույքի տեխնիկական վիճակի նկարագրությունը" dataDxfId="111"/>
    <tableColumn id="10" name="Ձեռք բերման տարեթիվը" dataDxfId="11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2" name="Таблица12" displayName="Таблица12" ref="A3:L70" totalsRowShown="0" headerRowDxfId="109" dataDxfId="107" headerRowBorderDxfId="108" tableBorderDxfId="106" totalsRowBorderDxfId="105">
  <autoFilter ref="A3:L70"/>
  <tableColumns count="12">
    <tableColumn id="1" name="Հ/Հ" dataDxfId="104"/>
    <tableColumn id="2" name="Գույքի  անվանումը" dataDxfId="103"/>
    <tableColumn id="4" name="Չափի միավոր" dataDxfId="102"/>
    <tableColumn id="8" name="Օգտակար ծառայության ժամկետ" dataDxfId="101"/>
    <tableColumn id="5" name="Ընդամենը սկզբնական արժեք" dataDxfId="100"/>
    <tableColumn id="3" name="մաշվածություն %" dataDxfId="99"/>
    <tableColumn id="7" name="Քանակը" dataDxfId="98"/>
    <tableColumn id="9" name="Մաշված. Գումար" dataDxfId="97"/>
    <tableColumn id="12" name="Միավորի արժեքը" dataDxfId="96"/>
    <tableColumn id="15" name="Հաշվեկշռային ընդհանուր արժեքը " dataDxfId="95"/>
    <tableColumn id="18" name="Գույքի տեխնիկական վիճակի նկարարգրությունը" dataDxfId="94"/>
    <tableColumn id="6" name="Ձեռք բերման տարեթիվը" dataDxfId="93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3" name="Таблица13" displayName="Таблица13" ref="A3:L76" totalsRowShown="0" headerRowDxfId="92" dataDxfId="90" headerRowBorderDxfId="91" tableBorderDxfId="89">
  <autoFilter ref="A3:L76"/>
  <tableColumns count="12">
    <tableColumn id="1" name="N" dataDxfId="88"/>
    <tableColumn id="2" name="Գույքի անվանումը" dataDxfId="87"/>
    <tableColumn id="3" name="Չափի միավորը" dataDxfId="86"/>
    <tableColumn id="9" name="Օգտակար ծառայության ժամկետ" dataDxfId="85"/>
    <tableColumn id="10" name="Ընդամենը սկզբնական արժեք" dataDxfId="84"/>
    <tableColumn id="12" name="մաշվ %" dataDxfId="83"/>
    <tableColumn id="4" name="քանակ" dataDxfId="82"/>
    <tableColumn id="11" name="Մաշված. գումար" dataDxfId="81"/>
    <tableColumn id="5" name="Միավորի արժեքը" dataDxfId="80"/>
    <tableColumn id="6" name="Հաշվեկշիռային ընդհանուր արժեքը/դրամ/" dataDxfId="79"/>
    <tableColumn id="7" name="Գույքի տեխնիկական վիճակի նկարագրությունը" dataDxfId="78"/>
    <tableColumn id="8" name="Ձեռք բերման տարեթիվը" dataDxfId="7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" name="Таблица2" displayName="Таблица2" ref="A3:L41" totalsRowShown="0" headerRowDxfId="76" dataDxfId="74" headerRowBorderDxfId="75" tableBorderDxfId="73" totalsRowBorderDxfId="72">
  <autoFilter ref="A3:L41"/>
  <tableColumns count="12">
    <tableColumn id="1" name="Հ/Հ" dataDxfId="71"/>
    <tableColumn id="2" name="Գույքի անվանումը" dataDxfId="70"/>
    <tableColumn id="3" name="Չափի միավորը" dataDxfId="69"/>
    <tableColumn id="11" name="Օգտակար ծառայության ժամկետ" dataDxfId="68"/>
    <tableColumn id="10" name="Ընդամենը սկզբնական արժեք" dataDxfId="67"/>
    <tableColumn id="9" name="Մաշվածության %" dataDxfId="66"/>
    <tableColumn id="4" name="Քանակը" dataDxfId="65"/>
    <tableColumn id="12" name="Մաշված. գումար"/>
    <tableColumn id="5" name="Միավորի արժեքը" dataDxfId="64"/>
    <tableColumn id="6" name="Հաշվեկշիռային ընդհանուր արժեքը/դրամ/" dataDxfId="63"/>
    <tableColumn id="7" name="Գույքի տեխնիկական վիճակը" dataDxfId="62"/>
    <tableColumn id="8" name="Ձեռք բերման տարեթիվը" dataDxfId="61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8" name="Таблица18" displayName="Таблица18" ref="A3:L91" totalsRowCount="1" headerRowDxfId="60" dataDxfId="58" headerRowBorderDxfId="59" tableBorderDxfId="57" totalsRowBorderDxfId="56">
  <autoFilter ref="A3:L90"/>
  <tableColumns count="12">
    <tableColumn id="1" name="Հ/Հ" dataDxfId="55" totalsRowDxfId="54"/>
    <tableColumn id="2" name="Գույքի անվանումը" totalsRowLabel="Ընդամենը" dataDxfId="53" totalsRowDxfId="52"/>
    <tableColumn id="3" name="Չափի միավորը" dataDxfId="51" totalsRowDxfId="50"/>
    <tableColumn id="11" name="Օգտակար ծառայության ժամկետ" dataDxfId="49" totalsRowDxfId="48"/>
    <tableColumn id="4" name="Սկզբնական  արժեք" dataDxfId="47" totalsRowDxfId="46"/>
    <tableColumn id="5" name="Մաշվածություն %" dataDxfId="45" totalsRowDxfId="44"/>
    <tableColumn id="6" name="Քանակը" dataDxfId="43" totalsRowDxfId="42"/>
    <tableColumn id="13" name="Մաշված. գումար" dataDxfId="41" totalsRowDxfId="40"/>
    <tableColumn id="7" name="Միավորի արժեքը" dataDxfId="39" totalsRowDxfId="38"/>
    <tableColumn id="8" name="Հաշվեկշիռային ընդհանուր արժեքը/դրամ/" totalsRowFunction="sum" dataDxfId="37" totalsRowDxfId="36"/>
    <tableColumn id="9" name="Գույքի տեխնիկական վիճակի նկարագրությունը" dataDxfId="35" totalsRowDxfId="34"/>
    <tableColumn id="10" name="Ձեռք բերման տարեթիվը" dataDxfId="33" totalsRowDxfId="3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4" name="Таблица14" displayName="Таблица14" ref="A3:L63" totalsRowShown="0" headerRowDxfId="31" dataDxfId="29" headerRowBorderDxfId="30" tableBorderDxfId="28">
  <autoFilter ref="A3:L63"/>
  <tableColumns count="12">
    <tableColumn id="1" name="Հ/Հ" dataDxfId="27"/>
    <tableColumn id="2" name="Գույքի անվանումը" dataDxfId="26"/>
    <tableColumn id="3" name="Չափի միավորը" dataDxfId="25"/>
    <tableColumn id="11" name="Օգտակար ծառայության ժամկետ" dataDxfId="24"/>
    <tableColumn id="10" name="Ընդամենը սկզբնական արժեք" dataDxfId="23"/>
    <tableColumn id="9" name="մաշվածություն %" dataDxfId="22"/>
    <tableColumn id="4" name="Քանակը" dataDxfId="21"/>
    <tableColumn id="12" name="Մաշված. գումար" dataDxfId="20"/>
    <tableColumn id="5" name="Միավորի արժեքը  դրամ" dataDxfId="19"/>
    <tableColumn id="6" name="Հաշվեկշիռային ընդհանուր արժեքը/դրամ/" dataDxfId="18"/>
    <tableColumn id="7" name="Գույքի տեխնիկական վիճակը" dataDxfId="17"/>
    <tableColumn id="8" name="Ձեռքբեռման ժամանակը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3:L41" totalsRowShown="0" headerRowDxfId="284" headerRowBorderDxfId="283" tableBorderDxfId="282" totalsRowBorderDxfId="281">
  <autoFilter ref="A3:L41"/>
  <tableColumns count="12">
    <tableColumn id="1" name="N" dataDxfId="280"/>
    <tableColumn id="2" name="Գույքի անվանումը" dataDxfId="279"/>
    <tableColumn id="3" name="Չափի միավոր" dataDxfId="278"/>
    <tableColumn id="11" name="Օգտակար ծառայության ժամկետ" dataDxfId="277"/>
    <tableColumn id="9" name="Ընդամենը սկզբնական արժեք" dataDxfId="276"/>
    <tableColumn id="10" name="Մաշված. %" dataDxfId="275"/>
    <tableColumn id="12" name="Մաշված. գումար" dataDxfId="274"/>
    <tableColumn id="4" name="Քանակը" dataDxfId="273"/>
    <tableColumn id="5" name="Միավորի արժեքը " dataDxfId="272"/>
    <tableColumn id="6" name="Հաշվեկշռային ընդհանուր արժեքը /հազ. դրամ/" dataDxfId="271"/>
    <tableColumn id="7" name="Գույքի տեխնիկական վիճակի նկարագրությունը " dataDxfId="270"/>
    <tableColumn id="8" name="Կառուցապատման կամ ձեռք բերման տարեթիվը" dataDxfId="26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3:L29" totalsRowShown="0" headerRowDxfId="268" headerRowBorderDxfId="267" tableBorderDxfId="266" totalsRowBorderDxfId="265">
  <autoFilter ref="A3:L29"/>
  <tableColumns count="12">
    <tableColumn id="1" name="N" dataDxfId="264"/>
    <tableColumn id="2" name="Գույքի անվանումը" dataDxfId="263"/>
    <tableColumn id="3" name="Չափի միավորը" dataDxfId="262"/>
    <tableColumn id="11" name="Օգտակար ծառայության ժամկետ" dataDxfId="261"/>
    <tableColumn id="10" name="Ընդամենը սկզբնական արժեք" dataDxfId="260"/>
    <tableColumn id="9" name="մաշվածություն %" dataDxfId="259"/>
    <tableColumn id="4" name="Քանակը" dataDxfId="258"/>
    <tableColumn id="12" name="Մաշված. Գումար" dataDxfId="257"/>
    <tableColumn id="5" name="Միավորի արժեքը" dataDxfId="256"/>
    <tableColumn id="6" name="Հաշվեկշռային ընդհանուր արժեքը/հազար դրամ/" dataDxfId="255"/>
    <tableColumn id="7" name="Գույքի տեխնիկական վիճակի նկարագրությունը" dataDxfId="254"/>
    <tableColumn id="8" name="Ձեռք բերման տարեթիվը" dataDxfId="25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3:L50" totalsRowShown="0" headerRowDxfId="252" tableBorderDxfId="251">
  <autoFilter ref="A3:L50"/>
  <tableColumns count="12">
    <tableColumn id="1" name="N" dataDxfId="250"/>
    <tableColumn id="2" name="Գույքի անվանումը" dataDxfId="249"/>
    <tableColumn id="3" name="Չափի միավոր" dataDxfId="248"/>
    <tableColumn id="7" name="Օգտակար ծառայության ժամկետ" dataDxfId="247"/>
    <tableColumn id="13" name="Ընդամենը սկզբնական արժեք" dataDxfId="246"/>
    <tableColumn id="12" name="մաշված %" dataDxfId="245"/>
    <tableColumn id="9" name="Մաշված. Գումար" dataDxfId="244"/>
    <tableColumn id="4" name="Քանակ" dataDxfId="243"/>
    <tableColumn id="5" name="Միավորի արժեքը /հազար դրամ/" dataDxfId="242"/>
    <tableColumn id="6" name="Հաշվեկշռային ընդհանուր արժեքը /հազար դրամ/" dataDxfId="241"/>
    <tableColumn id="8" name="Գույքի տեխնիկական վիճակի նկարարգրությունը" dataDxfId="240"/>
    <tableColumn id="14" name="Տարեթիվը" dataDxfId="23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3:L43" totalsRowShown="0" headerRowDxfId="238" dataDxfId="236" headerRowBorderDxfId="237" tableBorderDxfId="235" totalsRowBorderDxfId="234">
  <autoFilter ref="A3:L43"/>
  <tableColumns count="12">
    <tableColumn id="1" name="N" dataDxfId="233"/>
    <tableColumn id="2" name="Գույքի անվանումը" dataDxfId="232"/>
    <tableColumn id="3" name="Չափի միավոր" dataDxfId="231"/>
    <tableColumn id="4" name="Օգտակար ծառայության ժամկետ" dataDxfId="230"/>
    <tableColumn id="13" name="Ընդամենը սկզբնական արժեք" dataDxfId="229"/>
    <tableColumn id="12" name="մաշվածություն %" dataDxfId="228"/>
    <tableColumn id="5" name="Քանակը" dataDxfId="227"/>
    <tableColumn id="9" name="Մաշված. Գումար" dataDxfId="226"/>
    <tableColumn id="6" name="Միավորի արժեքը " dataDxfId="225"/>
    <tableColumn id="7" name="Հաշվեկշռային ընդհանուր" dataDxfId="224"/>
    <tableColumn id="8" name="Գույքի տեխնիկական վիճակի նկարարգրությունը" dataDxfId="223"/>
    <tableColumn id="11" name="Ձեռք բերման տարեթիվը" dataDxfId="22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3:L7" totalsRowShown="0" headerRowDxfId="2" dataDxfId="3" tableBorderDxfId="221">
  <autoFilter ref="A3:L7"/>
  <tableColumns count="12">
    <tableColumn id="1" name="N" dataDxfId="15"/>
    <tableColumn id="2" name="Գույքի անվանումը" dataDxfId="14"/>
    <tableColumn id="3" name="Չափի միավոր" dataDxfId="13"/>
    <tableColumn id="11" name="Օգտակար ծառայության ժամկետ" dataDxfId="12"/>
    <tableColumn id="10" name="Ընդամենը սկզբնական արժեք" dataDxfId="11"/>
    <tableColumn id="9" name="մաշվածություն %" dataDxfId="10"/>
    <tableColumn id="4" name="Քանակ" dataDxfId="9"/>
    <tableColumn id="12" name="Մաշված. Գումար" dataDxfId="8"/>
    <tableColumn id="5" name="Միավորի արժեքը /հազար դրամ/" dataDxfId="7"/>
    <tableColumn id="6" name="Հաշվեկշռային  արժեքը /հազար դրամ/" dataDxfId="6"/>
    <tableColumn id="7" name="Գույքի տեխնիկական վիճակի նկարարգրությունը" dataDxfId="5"/>
    <tableColumn id="8" name="Գույքի  ձեռք  բերման  տարեթիվը" dataDxf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3:L43" totalsRowShown="0" headerRowDxfId="220" headerRowBorderDxfId="219" tableBorderDxfId="218" totalsRowBorderDxfId="217">
  <autoFilter ref="A3:L43"/>
  <tableColumns count="12">
    <tableColumn id="1" name="N" dataDxfId="216"/>
    <tableColumn id="2" name="Գույքի անվանումը" dataDxfId="215"/>
    <tableColumn id="4" name="Չափի միավոր" dataDxfId="214"/>
    <tableColumn id="3" name="Օգտակար ծառայության ժամկետ" dataDxfId="213"/>
    <tableColumn id="9" name="Ընդամենը սկզբնական արժեք" dataDxfId="212"/>
    <tableColumn id="11" name="մաշվածություն %" dataDxfId="211"/>
    <tableColumn id="5" name="Քանակ" dataDxfId="210"/>
    <tableColumn id="12" name="Մաշված. Գումար" dataDxfId="209"/>
    <tableColumn id="7" name="Միավորի արժեքը " dataDxfId="208"/>
    <tableColumn id="8" name="Հաշվեկշռային ընդհանուր արժեքը" dataDxfId="207"/>
    <tableColumn id="10" name="Գույքի տեխնիկական վիճակի նկարագրությունը" dataDxfId="206"/>
    <tableColumn id="6" name="Ձեռք բերման տարեթիվը" dataDxfId="20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3:L48" totalsRowShown="0" headerRowDxfId="204" dataDxfId="202" headerRowBorderDxfId="203" tableBorderDxfId="201" totalsRowBorderDxfId="200">
  <autoFilter ref="A3:L48"/>
  <tableColumns count="12">
    <tableColumn id="1" name="N" dataDxfId="199"/>
    <tableColumn id="2" name="Գույքի անվանումը" dataDxfId="198"/>
    <tableColumn id="3" name="Չափի միավոր" dataDxfId="197"/>
    <tableColumn id="11" name="Օգտակար ծառայության ժամկետ" dataDxfId="196"/>
    <tableColumn id="10" name="Ընդամենը սկզբնական արժեք" dataDxfId="195"/>
    <tableColumn id="9" name="մաշվածություն %" dataDxfId="194"/>
    <tableColumn id="4" name="Քանակ" dataDxfId="193"/>
    <tableColumn id="12" name="Մաշված. Գումար" dataDxfId="192"/>
    <tableColumn id="5" name="Միավորի արժեքը " dataDxfId="191"/>
    <tableColumn id="6" name="Հաշվեկշռային ընդհանուր արժեքը " dataDxfId="190"/>
    <tableColumn id="7" name="Գույքի տեխնիկական վիճակի նկարարգրությունը" dataDxfId="189"/>
    <tableColumn id="8" name="Ձեռքբերման Տարեթիվը" dataDxfId="18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7" name="Таблица17" displayName="Таблица17" ref="A3:L48" totalsRowShown="0" headerRowDxfId="187" dataDxfId="185" headerRowBorderDxfId="186" tableBorderDxfId="184" totalsRowBorderDxfId="183">
  <autoFilter ref="A3:L48"/>
  <tableColumns count="12">
    <tableColumn id="1" name="N" dataDxfId="182"/>
    <tableColumn id="2" name="Գույքի անվանումը" dataDxfId="181"/>
    <tableColumn id="3" name="Չափի միավոր" dataDxfId="180"/>
    <tableColumn id="11" name="Օգտակար ծառայության ժամկետ" dataDxfId="179"/>
    <tableColumn id="10" name="Ընդամենը սկզբնական արժեք" dataDxfId="178"/>
    <tableColumn id="9" name="մաշվածություն %" dataDxfId="177"/>
    <tableColumn id="4" name="Քանակ" dataDxfId="176"/>
    <tableColumn id="12" name="Մաշված. Գումար" dataDxfId="175"/>
    <tableColumn id="5" name="Միավորի արժեքը" dataDxfId="174"/>
    <tableColumn id="6" name="Հաշվեկշռային ընդհանուր" dataDxfId="173"/>
    <tableColumn id="7" name="Գույքի տեխնիկական վիճակի նկարագրությունը" dataDxfId="172"/>
    <tableColumn id="8" name="Ձեռք բերման տարեթիվը" dataDxfId="17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198"/>
  <sheetViews>
    <sheetView topLeftCell="A184" workbookViewId="0">
      <selection activeCell="J1" sqref="J1:K1"/>
    </sheetView>
  </sheetViews>
  <sheetFormatPr defaultRowHeight="15"/>
  <cols>
    <col min="1" max="1" width="6.140625" customWidth="1"/>
    <col min="2" max="2" width="25.28515625" customWidth="1"/>
    <col min="3" max="3" width="11.140625" customWidth="1"/>
    <col min="4" max="4" width="14.85546875" customWidth="1"/>
    <col min="5" max="5" width="10.140625" customWidth="1"/>
    <col min="6" max="6" width="12.42578125" customWidth="1"/>
    <col min="7" max="7" width="14.42578125" customWidth="1"/>
    <col min="8" max="8" width="9.42578125" customWidth="1"/>
    <col min="9" max="9" width="19.5703125" customWidth="1"/>
    <col min="10" max="10" width="18.85546875" customWidth="1"/>
    <col min="11" max="11" width="9.5703125" customWidth="1"/>
  </cols>
  <sheetData>
    <row r="1" spans="1:11" ht="75.75" customHeight="1">
      <c r="J1" s="622" t="s">
        <v>1029</v>
      </c>
      <c r="K1" s="622"/>
    </row>
    <row r="2" spans="1:11" ht="40.5" customHeight="1">
      <c r="A2" s="621" t="s">
        <v>894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</row>
    <row r="3" spans="1:11" ht="52.5" customHeight="1">
      <c r="A3" s="286" t="s">
        <v>0</v>
      </c>
      <c r="B3" s="287" t="s">
        <v>26</v>
      </c>
      <c r="C3" s="288" t="s">
        <v>28</v>
      </c>
      <c r="D3" s="262" t="s">
        <v>513</v>
      </c>
      <c r="E3" s="288" t="s">
        <v>31</v>
      </c>
      <c r="F3" s="288" t="s">
        <v>30</v>
      </c>
      <c r="G3" s="262" t="s">
        <v>530</v>
      </c>
      <c r="H3" s="288" t="s">
        <v>29</v>
      </c>
      <c r="I3" s="262" t="s">
        <v>53</v>
      </c>
      <c r="J3" s="262" t="s">
        <v>478</v>
      </c>
      <c r="K3" s="288" t="s">
        <v>27</v>
      </c>
    </row>
    <row r="4" spans="1:11">
      <c r="A4" s="286"/>
      <c r="B4" s="287"/>
      <c r="C4" s="288"/>
      <c r="D4" s="288"/>
      <c r="E4" s="288"/>
      <c r="F4" s="288"/>
      <c r="G4" s="288"/>
      <c r="H4" s="288"/>
      <c r="I4" s="288"/>
      <c r="J4" s="288"/>
      <c r="K4" s="265"/>
    </row>
    <row r="5" spans="1:11">
      <c r="A5" s="1"/>
      <c r="B5" s="263"/>
      <c r="C5" s="264" t="s">
        <v>1</v>
      </c>
      <c r="D5" s="264"/>
      <c r="E5" s="264"/>
      <c r="F5" s="1"/>
      <c r="G5" s="1"/>
      <c r="H5" s="1"/>
      <c r="I5" s="1"/>
      <c r="J5" s="1"/>
      <c r="K5" s="265"/>
    </row>
    <row r="6" spans="1:11">
      <c r="A6" s="266">
        <v>1</v>
      </c>
      <c r="B6" s="267" t="s">
        <v>715</v>
      </c>
      <c r="C6" s="268">
        <v>10</v>
      </c>
      <c r="D6" s="269">
        <v>0</v>
      </c>
      <c r="E6" s="270">
        <v>1</v>
      </c>
      <c r="F6" s="269">
        <v>0</v>
      </c>
      <c r="G6" s="269">
        <v>0</v>
      </c>
      <c r="H6" s="268">
        <v>14</v>
      </c>
      <c r="I6" s="269">
        <v>0</v>
      </c>
      <c r="J6" s="268"/>
      <c r="K6" s="271">
        <v>1970</v>
      </c>
    </row>
    <row r="7" spans="1:11">
      <c r="A7" s="266">
        <v>2</v>
      </c>
      <c r="B7" s="267" t="s">
        <v>150</v>
      </c>
      <c r="C7" s="268">
        <v>10</v>
      </c>
      <c r="D7" s="269">
        <v>0</v>
      </c>
      <c r="E7" s="270">
        <v>1</v>
      </c>
      <c r="F7" s="269">
        <v>0</v>
      </c>
      <c r="G7" s="269">
        <v>0</v>
      </c>
      <c r="H7" s="268">
        <v>6</v>
      </c>
      <c r="I7" s="269">
        <v>0</v>
      </c>
      <c r="J7" s="268"/>
      <c r="K7" s="271">
        <v>1970</v>
      </c>
    </row>
    <row r="8" spans="1:11">
      <c r="A8" s="266">
        <v>3</v>
      </c>
      <c r="B8" s="267" t="s">
        <v>70</v>
      </c>
      <c r="C8" s="268">
        <v>10</v>
      </c>
      <c r="D8" s="269">
        <v>0</v>
      </c>
      <c r="E8" s="270">
        <v>1</v>
      </c>
      <c r="F8" s="269">
        <v>0</v>
      </c>
      <c r="G8" s="269">
        <v>0</v>
      </c>
      <c r="H8" s="268">
        <v>16</v>
      </c>
      <c r="I8" s="269">
        <v>0</v>
      </c>
      <c r="J8" s="268"/>
      <c r="K8" s="271">
        <v>1970</v>
      </c>
    </row>
    <row r="9" spans="1:11">
      <c r="A9" s="266">
        <v>4</v>
      </c>
      <c r="B9" s="267" t="s">
        <v>171</v>
      </c>
      <c r="C9" s="268">
        <v>10</v>
      </c>
      <c r="D9" s="269">
        <v>0</v>
      </c>
      <c r="E9" s="270">
        <v>1</v>
      </c>
      <c r="F9" s="269">
        <v>0</v>
      </c>
      <c r="G9" s="269">
        <v>0</v>
      </c>
      <c r="H9" s="268">
        <v>26</v>
      </c>
      <c r="I9" s="269">
        <v>0</v>
      </c>
      <c r="J9" s="268"/>
      <c r="K9" s="271">
        <v>1970</v>
      </c>
    </row>
    <row r="10" spans="1:11">
      <c r="A10" s="266">
        <v>5</v>
      </c>
      <c r="B10" s="267" t="s">
        <v>716</v>
      </c>
      <c r="C10" s="268">
        <v>10</v>
      </c>
      <c r="D10" s="269">
        <v>0</v>
      </c>
      <c r="E10" s="270">
        <v>1</v>
      </c>
      <c r="F10" s="269">
        <v>0</v>
      </c>
      <c r="G10" s="269">
        <v>0</v>
      </c>
      <c r="H10" s="268">
        <v>2</v>
      </c>
      <c r="I10" s="269">
        <v>0</v>
      </c>
      <c r="J10" s="268"/>
      <c r="K10" s="271">
        <v>1970</v>
      </c>
    </row>
    <row r="11" spans="1:11">
      <c r="A11" s="266">
        <v>6</v>
      </c>
      <c r="B11" s="267" t="s">
        <v>717</v>
      </c>
      <c r="C11" s="268">
        <v>10</v>
      </c>
      <c r="D11" s="269">
        <v>0</v>
      </c>
      <c r="E11" s="270">
        <v>1</v>
      </c>
      <c r="F11" s="269">
        <v>0</v>
      </c>
      <c r="G11" s="269">
        <v>0</v>
      </c>
      <c r="H11" s="268">
        <v>5</v>
      </c>
      <c r="I11" s="269">
        <v>0</v>
      </c>
      <c r="J11" s="268"/>
      <c r="K11" s="271">
        <v>1970</v>
      </c>
    </row>
    <row r="12" spans="1:11">
      <c r="A12" s="266">
        <v>7</v>
      </c>
      <c r="B12" s="267" t="s">
        <v>718</v>
      </c>
      <c r="C12" s="268">
        <v>10</v>
      </c>
      <c r="D12" s="269">
        <v>0</v>
      </c>
      <c r="E12" s="270">
        <v>1</v>
      </c>
      <c r="F12" s="269">
        <v>0</v>
      </c>
      <c r="G12" s="269">
        <v>0</v>
      </c>
      <c r="H12" s="268">
        <v>1</v>
      </c>
      <c r="I12" s="269">
        <v>0</v>
      </c>
      <c r="J12" s="268"/>
      <c r="K12" s="271">
        <v>1970</v>
      </c>
    </row>
    <row r="13" spans="1:11">
      <c r="A13" s="266">
        <v>8</v>
      </c>
      <c r="B13" s="267" t="s">
        <v>719</v>
      </c>
      <c r="C13" s="268">
        <v>8</v>
      </c>
      <c r="D13" s="269">
        <v>0</v>
      </c>
      <c r="E13" s="270">
        <v>1</v>
      </c>
      <c r="F13" s="269">
        <v>0</v>
      </c>
      <c r="G13" s="269">
        <v>0</v>
      </c>
      <c r="H13" s="268">
        <v>1</v>
      </c>
      <c r="I13" s="269">
        <v>0</v>
      </c>
      <c r="J13" s="268"/>
      <c r="K13" s="271">
        <v>1970</v>
      </c>
    </row>
    <row r="14" spans="1:11">
      <c r="A14" s="266">
        <v>9</v>
      </c>
      <c r="B14" s="267" t="s">
        <v>720</v>
      </c>
      <c r="C14" s="268">
        <v>8</v>
      </c>
      <c r="D14" s="269">
        <v>0</v>
      </c>
      <c r="E14" s="270">
        <v>1</v>
      </c>
      <c r="F14" s="269">
        <v>0</v>
      </c>
      <c r="G14" s="269">
        <v>0</v>
      </c>
      <c r="H14" s="268">
        <v>2</v>
      </c>
      <c r="I14" s="269">
        <v>0</v>
      </c>
      <c r="J14" s="268"/>
      <c r="K14" s="271">
        <v>1970</v>
      </c>
    </row>
    <row r="15" spans="1:11">
      <c r="A15" s="266">
        <v>10</v>
      </c>
      <c r="B15" s="267" t="s">
        <v>721</v>
      </c>
      <c r="C15" s="268">
        <v>10</v>
      </c>
      <c r="D15" s="269">
        <v>0</v>
      </c>
      <c r="E15" s="270">
        <v>1</v>
      </c>
      <c r="F15" s="269">
        <v>0</v>
      </c>
      <c r="G15" s="269">
        <v>0</v>
      </c>
      <c r="H15" s="268">
        <v>1</v>
      </c>
      <c r="I15" s="269">
        <v>0</v>
      </c>
      <c r="J15" s="268"/>
      <c r="K15" s="271">
        <v>1970</v>
      </c>
    </row>
    <row r="16" spans="1:11">
      <c r="A16" s="266">
        <v>11</v>
      </c>
      <c r="B16" s="267" t="s">
        <v>540</v>
      </c>
      <c r="C16" s="268">
        <v>5</v>
      </c>
      <c r="D16" s="269">
        <v>0</v>
      </c>
      <c r="E16" s="270">
        <v>1</v>
      </c>
      <c r="F16" s="269">
        <v>0</v>
      </c>
      <c r="G16" s="269">
        <v>0</v>
      </c>
      <c r="H16" s="268">
        <v>6</v>
      </c>
      <c r="I16" s="269">
        <v>0</v>
      </c>
      <c r="J16" s="268"/>
      <c r="K16" s="271">
        <v>1970</v>
      </c>
    </row>
    <row r="17" spans="1:11">
      <c r="A17" s="266">
        <v>12</v>
      </c>
      <c r="B17" s="267" t="s">
        <v>722</v>
      </c>
      <c r="C17" s="268">
        <v>10</v>
      </c>
      <c r="D17" s="269">
        <v>0</v>
      </c>
      <c r="E17" s="270">
        <v>1</v>
      </c>
      <c r="F17" s="269">
        <v>0</v>
      </c>
      <c r="G17" s="269">
        <v>0</v>
      </c>
      <c r="H17" s="268">
        <v>5</v>
      </c>
      <c r="I17" s="269">
        <v>0</v>
      </c>
      <c r="J17" s="268"/>
      <c r="K17" s="271">
        <v>1970</v>
      </c>
    </row>
    <row r="18" spans="1:11">
      <c r="A18" s="266">
        <v>13</v>
      </c>
      <c r="B18" s="267" t="s">
        <v>723</v>
      </c>
      <c r="C18" s="268">
        <v>10</v>
      </c>
      <c r="D18" s="269">
        <v>0</v>
      </c>
      <c r="E18" s="270">
        <v>1</v>
      </c>
      <c r="F18" s="269">
        <v>0</v>
      </c>
      <c r="G18" s="269">
        <v>0</v>
      </c>
      <c r="H18" s="268">
        <v>3</v>
      </c>
      <c r="I18" s="269">
        <v>0</v>
      </c>
      <c r="J18" s="268"/>
      <c r="K18" s="271">
        <v>1970</v>
      </c>
    </row>
    <row r="19" spans="1:11">
      <c r="A19" s="266">
        <v>14</v>
      </c>
      <c r="B19" s="267" t="s">
        <v>724</v>
      </c>
      <c r="C19" s="268">
        <v>10</v>
      </c>
      <c r="D19" s="269">
        <v>0</v>
      </c>
      <c r="E19" s="270">
        <v>1</v>
      </c>
      <c r="F19" s="269">
        <v>0</v>
      </c>
      <c r="G19" s="269">
        <v>0</v>
      </c>
      <c r="H19" s="268">
        <v>300</v>
      </c>
      <c r="I19" s="269">
        <v>0</v>
      </c>
      <c r="J19" s="268"/>
      <c r="K19" s="271">
        <v>1970</v>
      </c>
    </row>
    <row r="20" spans="1:11">
      <c r="A20" s="266">
        <v>15</v>
      </c>
      <c r="B20" s="267" t="s">
        <v>725</v>
      </c>
      <c r="C20" s="268">
        <v>10</v>
      </c>
      <c r="D20" s="269">
        <v>0</v>
      </c>
      <c r="E20" s="270">
        <v>1</v>
      </c>
      <c r="F20" s="269">
        <v>0</v>
      </c>
      <c r="G20" s="269">
        <v>0</v>
      </c>
      <c r="H20" s="268">
        <v>1</v>
      </c>
      <c r="I20" s="269">
        <v>0</v>
      </c>
      <c r="J20" s="268"/>
      <c r="K20" s="271">
        <v>1970</v>
      </c>
    </row>
    <row r="21" spans="1:11">
      <c r="A21" s="266">
        <v>16</v>
      </c>
      <c r="B21" s="267" t="s">
        <v>726</v>
      </c>
      <c r="C21" s="268">
        <v>10</v>
      </c>
      <c r="D21" s="269">
        <v>0</v>
      </c>
      <c r="E21" s="270">
        <v>1</v>
      </c>
      <c r="F21" s="269">
        <v>0</v>
      </c>
      <c r="G21" s="269">
        <v>0</v>
      </c>
      <c r="H21" s="268">
        <v>84</v>
      </c>
      <c r="I21" s="269">
        <v>0</v>
      </c>
      <c r="J21" s="268"/>
      <c r="K21" s="271">
        <v>1970</v>
      </c>
    </row>
    <row r="22" spans="1:11">
      <c r="A22" s="266">
        <v>17</v>
      </c>
      <c r="B22" s="267" t="s">
        <v>555</v>
      </c>
      <c r="C22" s="268">
        <v>10</v>
      </c>
      <c r="D22" s="269">
        <v>0</v>
      </c>
      <c r="E22" s="270">
        <v>1</v>
      </c>
      <c r="F22" s="269">
        <v>0</v>
      </c>
      <c r="G22" s="269">
        <v>0</v>
      </c>
      <c r="H22" s="268">
        <v>1</v>
      </c>
      <c r="I22" s="269">
        <v>0</v>
      </c>
      <c r="J22" s="268"/>
      <c r="K22" s="271">
        <v>1970</v>
      </c>
    </row>
    <row r="23" spans="1:11">
      <c r="A23" s="266">
        <v>18</v>
      </c>
      <c r="B23" s="267" t="s">
        <v>727</v>
      </c>
      <c r="C23" s="268">
        <v>30</v>
      </c>
      <c r="D23" s="269">
        <v>0</v>
      </c>
      <c r="E23" s="270">
        <v>1</v>
      </c>
      <c r="F23" s="269">
        <v>0</v>
      </c>
      <c r="G23" s="269">
        <v>0</v>
      </c>
      <c r="H23" s="268">
        <v>1</v>
      </c>
      <c r="I23" s="269">
        <v>0</v>
      </c>
      <c r="J23" s="268"/>
      <c r="K23" s="271">
        <v>1970</v>
      </c>
    </row>
    <row r="24" spans="1:11" ht="45" customHeight="1">
      <c r="A24" s="266">
        <v>19</v>
      </c>
      <c r="B24" s="267" t="s">
        <v>728</v>
      </c>
      <c r="C24" s="268">
        <v>20</v>
      </c>
      <c r="D24" s="269">
        <v>80000000</v>
      </c>
      <c r="E24" s="270">
        <v>0.35</v>
      </c>
      <c r="F24" s="269">
        <v>28000000</v>
      </c>
      <c r="G24" s="269">
        <v>52000000</v>
      </c>
      <c r="H24" s="268">
        <v>1</v>
      </c>
      <c r="I24" s="269">
        <v>52000000</v>
      </c>
      <c r="J24" s="268"/>
      <c r="K24" s="271">
        <v>2013</v>
      </c>
    </row>
    <row r="25" spans="1:11">
      <c r="A25" s="266">
        <v>20</v>
      </c>
      <c r="B25" s="267" t="s">
        <v>729</v>
      </c>
      <c r="C25" s="268">
        <v>5</v>
      </c>
      <c r="D25" s="269">
        <v>0</v>
      </c>
      <c r="E25" s="270">
        <v>1</v>
      </c>
      <c r="F25" s="269">
        <v>0</v>
      </c>
      <c r="G25" s="269">
        <v>0</v>
      </c>
      <c r="H25" s="268">
        <v>2</v>
      </c>
      <c r="I25" s="269">
        <v>0</v>
      </c>
      <c r="J25" s="268"/>
      <c r="K25" s="271">
        <v>2002</v>
      </c>
    </row>
    <row r="26" spans="1:11">
      <c r="A26" s="266">
        <v>21</v>
      </c>
      <c r="B26" s="267" t="s">
        <v>730</v>
      </c>
      <c r="C26" s="268">
        <v>7</v>
      </c>
      <c r="D26" s="269">
        <v>0</v>
      </c>
      <c r="E26" s="270">
        <v>1</v>
      </c>
      <c r="F26" s="269">
        <v>0</v>
      </c>
      <c r="G26" s="269">
        <v>0</v>
      </c>
      <c r="H26" s="268">
        <v>1</v>
      </c>
      <c r="I26" s="269">
        <v>0</v>
      </c>
      <c r="J26" s="268"/>
      <c r="K26" s="271">
        <v>2002</v>
      </c>
    </row>
    <row r="27" spans="1:11" ht="24">
      <c r="A27" s="266">
        <v>22</v>
      </c>
      <c r="B27" s="267" t="s">
        <v>731</v>
      </c>
      <c r="C27" s="268">
        <v>10</v>
      </c>
      <c r="D27" s="269">
        <v>0</v>
      </c>
      <c r="E27" s="270">
        <v>1</v>
      </c>
      <c r="F27" s="269">
        <v>0</v>
      </c>
      <c r="G27" s="269">
        <v>0</v>
      </c>
      <c r="H27" s="268">
        <v>1</v>
      </c>
      <c r="I27" s="269">
        <v>0</v>
      </c>
      <c r="J27" s="268"/>
      <c r="K27" s="271">
        <v>2003</v>
      </c>
    </row>
    <row r="28" spans="1:11" ht="24.75" customHeight="1">
      <c r="A28" s="266">
        <v>23</v>
      </c>
      <c r="B28" s="267" t="s">
        <v>732</v>
      </c>
      <c r="C28" s="268">
        <v>7</v>
      </c>
      <c r="D28" s="269">
        <v>0</v>
      </c>
      <c r="E28" s="270">
        <v>1</v>
      </c>
      <c r="F28" s="269">
        <v>0</v>
      </c>
      <c r="G28" s="269">
        <v>0</v>
      </c>
      <c r="H28" s="268">
        <v>2</v>
      </c>
      <c r="I28" s="269">
        <v>0</v>
      </c>
      <c r="J28" s="268"/>
      <c r="K28" s="271">
        <v>2003</v>
      </c>
    </row>
    <row r="29" spans="1:11" ht="24">
      <c r="A29" s="266">
        <v>24</v>
      </c>
      <c r="B29" s="267" t="s">
        <v>733</v>
      </c>
      <c r="C29" s="268">
        <v>8</v>
      </c>
      <c r="D29" s="269">
        <v>0</v>
      </c>
      <c r="E29" s="270">
        <v>1</v>
      </c>
      <c r="F29" s="269">
        <v>0</v>
      </c>
      <c r="G29" s="269">
        <v>0</v>
      </c>
      <c r="H29" s="268">
        <v>2</v>
      </c>
      <c r="I29" s="269">
        <v>0</v>
      </c>
      <c r="J29" s="268"/>
      <c r="K29" s="271">
        <v>2003</v>
      </c>
    </row>
    <row r="30" spans="1:11" ht="24">
      <c r="A30" s="266">
        <v>25</v>
      </c>
      <c r="B30" s="267" t="s">
        <v>734</v>
      </c>
      <c r="C30" s="268">
        <v>8</v>
      </c>
      <c r="D30" s="269">
        <v>0</v>
      </c>
      <c r="E30" s="270">
        <v>1</v>
      </c>
      <c r="F30" s="269">
        <v>0</v>
      </c>
      <c r="G30" s="269">
        <v>0</v>
      </c>
      <c r="H30" s="268">
        <v>1</v>
      </c>
      <c r="I30" s="269">
        <v>0</v>
      </c>
      <c r="J30" s="268"/>
      <c r="K30" s="271">
        <v>2003</v>
      </c>
    </row>
    <row r="31" spans="1:11">
      <c r="A31" s="266">
        <v>26</v>
      </c>
      <c r="B31" s="267" t="s">
        <v>167</v>
      </c>
      <c r="C31" s="268">
        <v>8</v>
      </c>
      <c r="D31" s="269">
        <v>0</v>
      </c>
      <c r="E31" s="270">
        <v>1</v>
      </c>
      <c r="F31" s="269">
        <v>0</v>
      </c>
      <c r="G31" s="269">
        <v>0</v>
      </c>
      <c r="H31" s="268">
        <v>1</v>
      </c>
      <c r="I31" s="269">
        <v>0</v>
      </c>
      <c r="J31" s="268"/>
      <c r="K31" s="271">
        <v>2003</v>
      </c>
    </row>
    <row r="32" spans="1:11">
      <c r="A32" s="266">
        <v>27</v>
      </c>
      <c r="B32" s="267" t="s">
        <v>887</v>
      </c>
      <c r="C32" s="268">
        <v>50</v>
      </c>
      <c r="D32" s="269">
        <v>6000000</v>
      </c>
      <c r="E32" s="270">
        <v>0.28000000000000003</v>
      </c>
      <c r="F32" s="269">
        <v>1680000</v>
      </c>
      <c r="G32" s="269">
        <v>4320000</v>
      </c>
      <c r="H32" s="268">
        <v>1</v>
      </c>
      <c r="I32" s="269">
        <v>4320000</v>
      </c>
      <c r="J32" s="268"/>
      <c r="K32" s="271">
        <v>2007</v>
      </c>
    </row>
    <row r="33" spans="1:11">
      <c r="A33" s="266">
        <v>28</v>
      </c>
      <c r="B33" s="267" t="s">
        <v>171</v>
      </c>
      <c r="C33" s="268">
        <v>10</v>
      </c>
      <c r="D33" s="269">
        <v>0</v>
      </c>
      <c r="E33" s="270">
        <v>1</v>
      </c>
      <c r="F33" s="269">
        <v>0</v>
      </c>
      <c r="G33" s="269">
        <v>0</v>
      </c>
      <c r="H33" s="268">
        <v>12</v>
      </c>
      <c r="I33" s="269">
        <v>0</v>
      </c>
      <c r="J33" s="268"/>
      <c r="K33" s="271">
        <v>2007</v>
      </c>
    </row>
    <row r="34" spans="1:11">
      <c r="A34" s="266">
        <v>29</v>
      </c>
      <c r="B34" s="267" t="s">
        <v>311</v>
      </c>
      <c r="C34" s="268">
        <v>10</v>
      </c>
      <c r="D34" s="269">
        <v>0</v>
      </c>
      <c r="E34" s="270">
        <v>1</v>
      </c>
      <c r="F34" s="269">
        <v>0</v>
      </c>
      <c r="G34" s="269">
        <v>0</v>
      </c>
      <c r="H34" s="268">
        <v>1</v>
      </c>
      <c r="I34" s="269">
        <v>0</v>
      </c>
      <c r="J34" s="268"/>
      <c r="K34" s="271">
        <v>2007</v>
      </c>
    </row>
    <row r="35" spans="1:11">
      <c r="A35" s="266">
        <v>30</v>
      </c>
      <c r="B35" s="267" t="s">
        <v>167</v>
      </c>
      <c r="C35" s="268">
        <v>8</v>
      </c>
      <c r="D35" s="269">
        <v>0</v>
      </c>
      <c r="E35" s="270">
        <v>1</v>
      </c>
      <c r="F35" s="269">
        <v>0</v>
      </c>
      <c r="G35" s="269">
        <v>0</v>
      </c>
      <c r="H35" s="268">
        <v>2</v>
      </c>
      <c r="I35" s="269">
        <v>0</v>
      </c>
      <c r="J35" s="268"/>
      <c r="K35" s="271">
        <v>2007</v>
      </c>
    </row>
    <row r="36" spans="1:11">
      <c r="A36" s="266">
        <v>31</v>
      </c>
      <c r="B36" s="267" t="s">
        <v>735</v>
      </c>
      <c r="C36" s="268">
        <v>8</v>
      </c>
      <c r="D36" s="269">
        <v>0</v>
      </c>
      <c r="E36" s="270">
        <v>1</v>
      </c>
      <c r="F36" s="269">
        <v>0</v>
      </c>
      <c r="G36" s="269">
        <v>0</v>
      </c>
      <c r="H36" s="268">
        <v>1</v>
      </c>
      <c r="I36" s="269">
        <v>0</v>
      </c>
      <c r="J36" s="268"/>
      <c r="K36" s="271">
        <v>2007</v>
      </c>
    </row>
    <row r="37" spans="1:11">
      <c r="A37" s="266">
        <v>32</v>
      </c>
      <c r="B37" s="267" t="s">
        <v>213</v>
      </c>
      <c r="C37" s="268">
        <v>8</v>
      </c>
      <c r="D37" s="269">
        <v>0</v>
      </c>
      <c r="E37" s="270">
        <v>1</v>
      </c>
      <c r="F37" s="269">
        <v>0</v>
      </c>
      <c r="G37" s="269">
        <v>0</v>
      </c>
      <c r="H37" s="268">
        <v>2</v>
      </c>
      <c r="I37" s="269">
        <v>0</v>
      </c>
      <c r="J37" s="268"/>
      <c r="K37" s="271">
        <v>2007</v>
      </c>
    </row>
    <row r="38" spans="1:11">
      <c r="A38" s="266">
        <v>33</v>
      </c>
      <c r="B38" s="267" t="s">
        <v>369</v>
      </c>
      <c r="C38" s="268">
        <v>5</v>
      </c>
      <c r="D38" s="269">
        <v>0</v>
      </c>
      <c r="E38" s="270">
        <v>1</v>
      </c>
      <c r="F38" s="269">
        <v>0</v>
      </c>
      <c r="G38" s="269">
        <v>0</v>
      </c>
      <c r="H38" s="268">
        <v>5</v>
      </c>
      <c r="I38" s="269">
        <v>0</v>
      </c>
      <c r="J38" s="268"/>
      <c r="K38" s="271">
        <v>2007</v>
      </c>
    </row>
    <row r="39" spans="1:11">
      <c r="A39" s="266">
        <v>34</v>
      </c>
      <c r="B39" s="267" t="s">
        <v>736</v>
      </c>
      <c r="C39" s="268">
        <v>8</v>
      </c>
      <c r="D39" s="269">
        <v>0</v>
      </c>
      <c r="E39" s="270">
        <v>1</v>
      </c>
      <c r="F39" s="269">
        <v>0</v>
      </c>
      <c r="G39" s="269">
        <v>0</v>
      </c>
      <c r="H39" s="268">
        <v>1</v>
      </c>
      <c r="I39" s="269">
        <v>0</v>
      </c>
      <c r="J39" s="268"/>
      <c r="K39" s="271">
        <v>2007</v>
      </c>
    </row>
    <row r="40" spans="1:11">
      <c r="A40" s="266">
        <v>35</v>
      </c>
      <c r="B40" s="267" t="s">
        <v>737</v>
      </c>
      <c r="C40" s="268">
        <v>7</v>
      </c>
      <c r="D40" s="269">
        <v>0</v>
      </c>
      <c r="E40" s="270">
        <v>1</v>
      </c>
      <c r="F40" s="269">
        <v>0</v>
      </c>
      <c r="G40" s="269">
        <v>0</v>
      </c>
      <c r="H40" s="268">
        <v>1</v>
      </c>
      <c r="I40" s="269">
        <v>0</v>
      </c>
      <c r="J40" s="268"/>
      <c r="K40" s="271">
        <v>2007</v>
      </c>
    </row>
    <row r="41" spans="1:11">
      <c r="A41" s="266">
        <v>36</v>
      </c>
      <c r="B41" s="267" t="s">
        <v>738</v>
      </c>
      <c r="C41" s="268">
        <v>7</v>
      </c>
      <c r="D41" s="269">
        <v>0</v>
      </c>
      <c r="E41" s="270">
        <v>1</v>
      </c>
      <c r="F41" s="269">
        <v>0</v>
      </c>
      <c r="G41" s="269">
        <v>0</v>
      </c>
      <c r="H41" s="268">
        <v>1</v>
      </c>
      <c r="I41" s="269">
        <v>0</v>
      </c>
      <c r="J41" s="268"/>
      <c r="K41" s="271">
        <v>2007</v>
      </c>
    </row>
    <row r="42" spans="1:11">
      <c r="A42" s="266">
        <v>37</v>
      </c>
      <c r="B42" s="267" t="s">
        <v>540</v>
      </c>
      <c r="C42" s="268">
        <v>5</v>
      </c>
      <c r="D42" s="269">
        <v>0</v>
      </c>
      <c r="E42" s="270">
        <v>1</v>
      </c>
      <c r="F42" s="269">
        <v>0</v>
      </c>
      <c r="G42" s="269">
        <v>0</v>
      </c>
      <c r="H42" s="268">
        <v>3</v>
      </c>
      <c r="I42" s="269">
        <v>0</v>
      </c>
      <c r="J42" s="268"/>
      <c r="K42" s="271">
        <v>2007</v>
      </c>
    </row>
    <row r="43" spans="1:11">
      <c r="A43" s="266">
        <v>38</v>
      </c>
      <c r="B43" s="267" t="s">
        <v>739</v>
      </c>
      <c r="C43" s="268">
        <v>5</v>
      </c>
      <c r="D43" s="269">
        <v>0</v>
      </c>
      <c r="E43" s="270">
        <v>1</v>
      </c>
      <c r="F43" s="269">
        <v>0</v>
      </c>
      <c r="G43" s="269">
        <v>0</v>
      </c>
      <c r="H43" s="268">
        <v>1</v>
      </c>
      <c r="I43" s="269">
        <v>0</v>
      </c>
      <c r="J43" s="268"/>
      <c r="K43" s="271">
        <v>2007</v>
      </c>
    </row>
    <row r="44" spans="1:11" ht="24">
      <c r="A44" s="266">
        <v>39</v>
      </c>
      <c r="B44" s="267" t="s">
        <v>740</v>
      </c>
      <c r="C44" s="268">
        <v>7</v>
      </c>
      <c r="D44" s="269">
        <v>0</v>
      </c>
      <c r="E44" s="270">
        <v>1</v>
      </c>
      <c r="F44" s="269">
        <v>0</v>
      </c>
      <c r="G44" s="269">
        <v>0</v>
      </c>
      <c r="H44" s="268">
        <v>1</v>
      </c>
      <c r="I44" s="269">
        <v>0</v>
      </c>
      <c r="J44" s="268"/>
      <c r="K44" s="271">
        <v>2008</v>
      </c>
    </row>
    <row r="45" spans="1:11">
      <c r="A45" s="266">
        <v>40</v>
      </c>
      <c r="B45" s="267" t="s">
        <v>741</v>
      </c>
      <c r="C45" s="268">
        <v>10</v>
      </c>
      <c r="D45" s="269">
        <v>0</v>
      </c>
      <c r="E45" s="270">
        <v>1</v>
      </c>
      <c r="F45" s="269">
        <v>0</v>
      </c>
      <c r="G45" s="269">
        <v>0</v>
      </c>
      <c r="H45" s="268">
        <v>1</v>
      </c>
      <c r="I45" s="269">
        <v>0</v>
      </c>
      <c r="J45" s="268"/>
      <c r="K45" s="271">
        <v>2008</v>
      </c>
    </row>
    <row r="46" spans="1:11">
      <c r="A46" s="266">
        <v>41</v>
      </c>
      <c r="B46" s="267" t="s">
        <v>742</v>
      </c>
      <c r="C46" s="268">
        <v>10</v>
      </c>
      <c r="D46" s="269">
        <v>0</v>
      </c>
      <c r="E46" s="270">
        <v>1</v>
      </c>
      <c r="F46" s="269">
        <v>0</v>
      </c>
      <c r="G46" s="269">
        <v>0</v>
      </c>
      <c r="H46" s="268">
        <v>1</v>
      </c>
      <c r="I46" s="269">
        <v>0</v>
      </c>
      <c r="J46" s="268"/>
      <c r="K46" s="271">
        <v>2008</v>
      </c>
    </row>
    <row r="47" spans="1:11">
      <c r="A47" s="266">
        <v>42</v>
      </c>
      <c r="B47" s="267" t="s">
        <v>743</v>
      </c>
      <c r="C47" s="268">
        <v>10</v>
      </c>
      <c r="D47" s="269">
        <v>0</v>
      </c>
      <c r="E47" s="270">
        <v>1</v>
      </c>
      <c r="F47" s="269">
        <v>0</v>
      </c>
      <c r="G47" s="269">
        <v>0</v>
      </c>
      <c r="H47" s="268">
        <v>1</v>
      </c>
      <c r="I47" s="269">
        <v>0</v>
      </c>
      <c r="J47" s="268"/>
      <c r="K47" s="271">
        <v>2008</v>
      </c>
    </row>
    <row r="48" spans="1:11">
      <c r="A48" s="266">
        <v>43</v>
      </c>
      <c r="B48" s="267" t="s">
        <v>744</v>
      </c>
      <c r="C48" s="268">
        <v>10</v>
      </c>
      <c r="D48" s="269">
        <v>0</v>
      </c>
      <c r="E48" s="270">
        <v>1</v>
      </c>
      <c r="F48" s="269">
        <v>0</v>
      </c>
      <c r="G48" s="269">
        <v>0</v>
      </c>
      <c r="H48" s="268">
        <v>1</v>
      </c>
      <c r="I48" s="269">
        <v>0</v>
      </c>
      <c r="J48" s="268"/>
      <c r="K48" s="271">
        <v>2008</v>
      </c>
    </row>
    <row r="49" spans="1:11" ht="24">
      <c r="A49" s="266">
        <v>44</v>
      </c>
      <c r="B49" s="267" t="s">
        <v>745</v>
      </c>
      <c r="C49" s="268">
        <v>10</v>
      </c>
      <c r="D49" s="269">
        <v>0</v>
      </c>
      <c r="E49" s="270">
        <v>1</v>
      </c>
      <c r="F49" s="269">
        <v>0</v>
      </c>
      <c r="G49" s="269">
        <v>0</v>
      </c>
      <c r="H49" s="268">
        <v>1</v>
      </c>
      <c r="I49" s="269">
        <v>0</v>
      </c>
      <c r="J49" s="268"/>
      <c r="K49" s="271">
        <v>2008</v>
      </c>
    </row>
    <row r="50" spans="1:11">
      <c r="A50" s="266">
        <v>45</v>
      </c>
      <c r="B50" s="267" t="s">
        <v>707</v>
      </c>
      <c r="C50" s="268">
        <v>10</v>
      </c>
      <c r="D50" s="269">
        <v>0</v>
      </c>
      <c r="E50" s="270">
        <v>1</v>
      </c>
      <c r="F50" s="269">
        <v>0</v>
      </c>
      <c r="G50" s="269">
        <v>0</v>
      </c>
      <c r="H50" s="268">
        <v>1</v>
      </c>
      <c r="I50" s="269">
        <v>0</v>
      </c>
      <c r="J50" s="268"/>
      <c r="K50" s="271">
        <v>2008</v>
      </c>
    </row>
    <row r="51" spans="1:11">
      <c r="A51" s="266">
        <v>46</v>
      </c>
      <c r="B51" s="267" t="s">
        <v>707</v>
      </c>
      <c r="C51" s="268">
        <v>10</v>
      </c>
      <c r="D51" s="269">
        <v>0</v>
      </c>
      <c r="E51" s="270">
        <v>1</v>
      </c>
      <c r="F51" s="269">
        <v>0</v>
      </c>
      <c r="G51" s="269">
        <v>0</v>
      </c>
      <c r="H51" s="268">
        <v>3</v>
      </c>
      <c r="I51" s="269">
        <v>0</v>
      </c>
      <c r="J51" s="268"/>
      <c r="K51" s="271">
        <v>2008</v>
      </c>
    </row>
    <row r="52" spans="1:11">
      <c r="A52" s="266">
        <v>47</v>
      </c>
      <c r="B52" s="267" t="s">
        <v>706</v>
      </c>
      <c r="C52" s="268">
        <v>10</v>
      </c>
      <c r="D52" s="269">
        <v>0</v>
      </c>
      <c r="E52" s="270">
        <v>1</v>
      </c>
      <c r="F52" s="269">
        <v>0</v>
      </c>
      <c r="G52" s="269">
        <v>0</v>
      </c>
      <c r="H52" s="268">
        <v>1</v>
      </c>
      <c r="I52" s="269">
        <v>0</v>
      </c>
      <c r="J52" s="268"/>
      <c r="K52" s="271">
        <v>2008</v>
      </c>
    </row>
    <row r="53" spans="1:11">
      <c r="A53" s="266">
        <v>48</v>
      </c>
      <c r="B53" s="267" t="s">
        <v>746</v>
      </c>
      <c r="C53" s="268">
        <v>5</v>
      </c>
      <c r="D53" s="269">
        <v>0</v>
      </c>
      <c r="E53" s="270">
        <v>1</v>
      </c>
      <c r="F53" s="269">
        <v>0</v>
      </c>
      <c r="G53" s="269">
        <v>0</v>
      </c>
      <c r="H53" s="268">
        <v>11</v>
      </c>
      <c r="I53" s="269">
        <v>0</v>
      </c>
      <c r="J53" s="268"/>
      <c r="K53" s="271">
        <v>2008</v>
      </c>
    </row>
    <row r="54" spans="1:11" s="43" customFormat="1">
      <c r="A54" s="266">
        <v>49</v>
      </c>
      <c r="B54" s="272" t="s">
        <v>747</v>
      </c>
      <c r="C54" s="273">
        <v>10</v>
      </c>
      <c r="D54" s="274">
        <v>0</v>
      </c>
      <c r="E54" s="275">
        <v>1</v>
      </c>
      <c r="F54" s="274">
        <v>0</v>
      </c>
      <c r="G54" s="274">
        <v>0</v>
      </c>
      <c r="H54" s="273">
        <v>5</v>
      </c>
      <c r="I54" s="274">
        <v>0</v>
      </c>
      <c r="J54" s="273"/>
      <c r="K54" s="276">
        <v>2008</v>
      </c>
    </row>
    <row r="55" spans="1:11">
      <c r="A55" s="266">
        <v>50</v>
      </c>
      <c r="B55" s="267" t="s">
        <v>748</v>
      </c>
      <c r="C55" s="268">
        <v>10</v>
      </c>
      <c r="D55" s="269">
        <v>600000</v>
      </c>
      <c r="E55" s="270">
        <v>1</v>
      </c>
      <c r="F55" s="269">
        <v>600000</v>
      </c>
      <c r="G55" s="269">
        <v>0</v>
      </c>
      <c r="H55" s="268">
        <v>20</v>
      </c>
      <c r="I55" s="269">
        <v>0</v>
      </c>
      <c r="J55" s="268"/>
      <c r="K55" s="271">
        <v>2009</v>
      </c>
    </row>
    <row r="56" spans="1:11">
      <c r="A56" s="266">
        <v>51</v>
      </c>
      <c r="B56" s="267" t="s">
        <v>171</v>
      </c>
      <c r="C56" s="268">
        <v>10</v>
      </c>
      <c r="D56" s="269">
        <v>200000</v>
      </c>
      <c r="E56" s="270">
        <v>1</v>
      </c>
      <c r="F56" s="269">
        <v>200000</v>
      </c>
      <c r="G56" s="269">
        <v>0</v>
      </c>
      <c r="H56" s="268">
        <v>20</v>
      </c>
      <c r="I56" s="269">
        <v>0</v>
      </c>
      <c r="J56" s="268"/>
      <c r="K56" s="271">
        <v>2009</v>
      </c>
    </row>
    <row r="57" spans="1:11">
      <c r="A57" s="266">
        <v>52</v>
      </c>
      <c r="B57" s="267" t="s">
        <v>171</v>
      </c>
      <c r="C57" s="268">
        <v>10</v>
      </c>
      <c r="D57" s="269">
        <v>18000</v>
      </c>
      <c r="E57" s="270">
        <v>1</v>
      </c>
      <c r="F57" s="269">
        <v>18000</v>
      </c>
      <c r="G57" s="269">
        <v>0</v>
      </c>
      <c r="H57" s="268">
        <v>1</v>
      </c>
      <c r="I57" s="269">
        <v>0</v>
      </c>
      <c r="J57" s="268"/>
      <c r="K57" s="271">
        <v>2009</v>
      </c>
    </row>
    <row r="58" spans="1:11">
      <c r="A58" s="266">
        <v>53</v>
      </c>
      <c r="B58" s="267" t="s">
        <v>749</v>
      </c>
      <c r="C58" s="268">
        <v>10</v>
      </c>
      <c r="D58" s="269">
        <v>96000</v>
      </c>
      <c r="E58" s="270">
        <v>1</v>
      </c>
      <c r="F58" s="269">
        <v>96000</v>
      </c>
      <c r="G58" s="269">
        <v>0</v>
      </c>
      <c r="H58" s="268">
        <v>3</v>
      </c>
      <c r="I58" s="269">
        <v>0</v>
      </c>
      <c r="J58" s="268"/>
      <c r="K58" s="271">
        <v>2009</v>
      </c>
    </row>
    <row r="59" spans="1:11">
      <c r="A59" s="266">
        <v>54</v>
      </c>
      <c r="B59" s="267" t="s">
        <v>706</v>
      </c>
      <c r="C59" s="268">
        <v>10</v>
      </c>
      <c r="D59" s="269">
        <v>40000</v>
      </c>
      <c r="E59" s="270">
        <v>1</v>
      </c>
      <c r="F59" s="269">
        <v>40000</v>
      </c>
      <c r="G59" s="269">
        <v>0</v>
      </c>
      <c r="H59" s="268">
        <v>1</v>
      </c>
      <c r="I59" s="269">
        <v>0</v>
      </c>
      <c r="J59" s="268"/>
      <c r="K59" s="271">
        <v>2009</v>
      </c>
    </row>
    <row r="60" spans="1:11">
      <c r="A60" s="266">
        <v>55</v>
      </c>
      <c r="B60" s="267" t="s">
        <v>707</v>
      </c>
      <c r="C60" s="268">
        <v>10</v>
      </c>
      <c r="D60" s="269">
        <v>66000</v>
      </c>
      <c r="E60" s="270">
        <v>1</v>
      </c>
      <c r="F60" s="269">
        <v>66000</v>
      </c>
      <c r="G60" s="269">
        <v>0</v>
      </c>
      <c r="H60" s="268">
        <v>3</v>
      </c>
      <c r="I60" s="269">
        <v>0</v>
      </c>
      <c r="J60" s="268"/>
      <c r="K60" s="271">
        <v>2009</v>
      </c>
    </row>
    <row r="61" spans="1:11">
      <c r="A61" s="266">
        <v>56</v>
      </c>
      <c r="B61" s="267" t="s">
        <v>750</v>
      </c>
      <c r="C61" s="268">
        <v>10</v>
      </c>
      <c r="D61" s="269">
        <v>6000000</v>
      </c>
      <c r="E61" s="270">
        <v>1</v>
      </c>
      <c r="F61" s="269">
        <v>6000000</v>
      </c>
      <c r="G61" s="269">
        <v>0</v>
      </c>
      <c r="H61" s="268">
        <v>1</v>
      </c>
      <c r="I61" s="269">
        <v>0</v>
      </c>
      <c r="J61" s="268"/>
      <c r="K61" s="271">
        <v>2009</v>
      </c>
    </row>
    <row r="62" spans="1:11" ht="60.75" customHeight="1">
      <c r="A62" s="266">
        <v>57</v>
      </c>
      <c r="B62" s="267" t="s">
        <v>751</v>
      </c>
      <c r="C62" s="268">
        <v>5</v>
      </c>
      <c r="D62" s="269">
        <v>0</v>
      </c>
      <c r="E62" s="270">
        <v>1</v>
      </c>
      <c r="F62" s="269">
        <v>0</v>
      </c>
      <c r="G62" s="269">
        <v>0</v>
      </c>
      <c r="H62" s="268">
        <v>3</v>
      </c>
      <c r="I62" s="269">
        <v>0</v>
      </c>
      <c r="J62" s="268"/>
      <c r="K62" s="271">
        <v>2009</v>
      </c>
    </row>
    <row r="63" spans="1:11">
      <c r="A63" s="266">
        <v>58</v>
      </c>
      <c r="B63" s="267" t="s">
        <v>752</v>
      </c>
      <c r="C63" s="268">
        <v>7</v>
      </c>
      <c r="D63" s="269">
        <v>0</v>
      </c>
      <c r="E63" s="270">
        <v>1</v>
      </c>
      <c r="F63" s="269">
        <v>0</v>
      </c>
      <c r="G63" s="269">
        <v>0</v>
      </c>
      <c r="H63" s="268">
        <v>3</v>
      </c>
      <c r="I63" s="269">
        <v>0</v>
      </c>
      <c r="J63" s="268"/>
      <c r="K63" s="271">
        <v>2009</v>
      </c>
    </row>
    <row r="64" spans="1:11">
      <c r="A64" s="266">
        <v>59</v>
      </c>
      <c r="B64" s="267" t="s">
        <v>753</v>
      </c>
      <c r="C64" s="268">
        <v>7</v>
      </c>
      <c r="D64" s="269">
        <v>0</v>
      </c>
      <c r="E64" s="270">
        <v>1</v>
      </c>
      <c r="F64" s="269">
        <v>0</v>
      </c>
      <c r="G64" s="269">
        <v>0</v>
      </c>
      <c r="H64" s="268">
        <v>1</v>
      </c>
      <c r="I64" s="269">
        <v>0</v>
      </c>
      <c r="J64" s="268"/>
      <c r="K64" s="271">
        <v>2009</v>
      </c>
    </row>
    <row r="65" spans="1:11">
      <c r="A65" s="266">
        <v>60</v>
      </c>
      <c r="B65" s="267" t="s">
        <v>754</v>
      </c>
      <c r="C65" s="268">
        <v>7</v>
      </c>
      <c r="D65" s="269">
        <v>0</v>
      </c>
      <c r="E65" s="270">
        <v>1</v>
      </c>
      <c r="F65" s="269">
        <v>0</v>
      </c>
      <c r="G65" s="269">
        <v>0</v>
      </c>
      <c r="H65" s="268">
        <v>1</v>
      </c>
      <c r="I65" s="269">
        <v>0</v>
      </c>
      <c r="J65" s="268"/>
      <c r="K65" s="271">
        <v>2009</v>
      </c>
    </row>
    <row r="66" spans="1:11">
      <c r="A66" s="266">
        <v>61</v>
      </c>
      <c r="B66" s="267" t="s">
        <v>755</v>
      </c>
      <c r="C66" s="268">
        <v>7</v>
      </c>
      <c r="D66" s="269">
        <v>0</v>
      </c>
      <c r="E66" s="270">
        <v>1</v>
      </c>
      <c r="F66" s="269">
        <v>0</v>
      </c>
      <c r="G66" s="269">
        <v>0</v>
      </c>
      <c r="H66" s="268">
        <v>1</v>
      </c>
      <c r="I66" s="269">
        <v>0</v>
      </c>
      <c r="J66" s="268"/>
      <c r="K66" s="271">
        <v>2009</v>
      </c>
    </row>
    <row r="67" spans="1:11">
      <c r="A67" s="266">
        <v>62</v>
      </c>
      <c r="B67" s="267" t="s">
        <v>755</v>
      </c>
      <c r="C67" s="268">
        <v>7</v>
      </c>
      <c r="D67" s="269">
        <v>0</v>
      </c>
      <c r="E67" s="270">
        <v>1</v>
      </c>
      <c r="F67" s="269">
        <v>0</v>
      </c>
      <c r="G67" s="269">
        <v>0</v>
      </c>
      <c r="H67" s="268">
        <v>3</v>
      </c>
      <c r="I67" s="269">
        <v>0</v>
      </c>
      <c r="J67" s="268"/>
      <c r="K67" s="271">
        <v>2009</v>
      </c>
    </row>
    <row r="68" spans="1:11">
      <c r="A68" s="266">
        <v>63</v>
      </c>
      <c r="B68" s="267" t="s">
        <v>756</v>
      </c>
      <c r="C68" s="268">
        <v>7</v>
      </c>
      <c r="D68" s="269">
        <v>0</v>
      </c>
      <c r="E68" s="270">
        <v>1</v>
      </c>
      <c r="F68" s="269">
        <v>0</v>
      </c>
      <c r="G68" s="269">
        <v>0</v>
      </c>
      <c r="H68" s="268">
        <v>2</v>
      </c>
      <c r="I68" s="269">
        <v>0</v>
      </c>
      <c r="J68" s="268"/>
      <c r="K68" s="271">
        <v>2009</v>
      </c>
    </row>
    <row r="69" spans="1:11">
      <c r="A69" s="266">
        <v>64</v>
      </c>
      <c r="B69" s="267" t="s">
        <v>757</v>
      </c>
      <c r="C69" s="268">
        <v>7</v>
      </c>
      <c r="D69" s="269">
        <v>0</v>
      </c>
      <c r="E69" s="270">
        <v>1</v>
      </c>
      <c r="F69" s="269">
        <v>0</v>
      </c>
      <c r="G69" s="269">
        <v>0</v>
      </c>
      <c r="H69" s="268">
        <v>1</v>
      </c>
      <c r="I69" s="269">
        <v>0</v>
      </c>
      <c r="J69" s="268"/>
      <c r="K69" s="271">
        <v>2009</v>
      </c>
    </row>
    <row r="70" spans="1:11">
      <c r="A70" s="266">
        <v>65</v>
      </c>
      <c r="B70" s="267" t="s">
        <v>757</v>
      </c>
      <c r="C70" s="268">
        <v>7</v>
      </c>
      <c r="D70" s="269">
        <v>0</v>
      </c>
      <c r="E70" s="270">
        <v>1</v>
      </c>
      <c r="F70" s="269">
        <v>0</v>
      </c>
      <c r="G70" s="269">
        <v>0</v>
      </c>
      <c r="H70" s="268">
        <v>1</v>
      </c>
      <c r="I70" s="269">
        <v>0</v>
      </c>
      <c r="J70" s="268"/>
      <c r="K70" s="271">
        <v>2009</v>
      </c>
    </row>
    <row r="71" spans="1:11">
      <c r="A71" s="266">
        <v>66</v>
      </c>
      <c r="B71" s="267" t="s">
        <v>758</v>
      </c>
      <c r="C71" s="268">
        <v>7</v>
      </c>
      <c r="D71" s="269">
        <v>0</v>
      </c>
      <c r="E71" s="270">
        <v>1</v>
      </c>
      <c r="F71" s="269">
        <v>0</v>
      </c>
      <c r="G71" s="269">
        <v>0</v>
      </c>
      <c r="H71" s="268">
        <v>1</v>
      </c>
      <c r="I71" s="269">
        <v>0</v>
      </c>
      <c r="J71" s="268"/>
      <c r="K71" s="271">
        <v>2009</v>
      </c>
    </row>
    <row r="72" spans="1:11" ht="48">
      <c r="A72" s="266">
        <v>67</v>
      </c>
      <c r="B72" s="267" t="s">
        <v>759</v>
      </c>
      <c r="C72" s="268">
        <v>7</v>
      </c>
      <c r="D72" s="269">
        <v>0</v>
      </c>
      <c r="E72" s="270">
        <v>1</v>
      </c>
      <c r="F72" s="269">
        <v>0</v>
      </c>
      <c r="G72" s="269">
        <v>0</v>
      </c>
      <c r="H72" s="268">
        <v>1</v>
      </c>
      <c r="I72" s="269">
        <v>0</v>
      </c>
      <c r="J72" s="268"/>
      <c r="K72" s="271">
        <v>2009</v>
      </c>
    </row>
    <row r="73" spans="1:11">
      <c r="A73" s="266">
        <v>68</v>
      </c>
      <c r="B73" s="267" t="s">
        <v>760</v>
      </c>
      <c r="C73" s="268">
        <v>7</v>
      </c>
      <c r="D73" s="269">
        <v>0</v>
      </c>
      <c r="E73" s="270">
        <v>1</v>
      </c>
      <c r="F73" s="269">
        <v>0</v>
      </c>
      <c r="G73" s="269">
        <v>0</v>
      </c>
      <c r="H73" s="268">
        <v>1</v>
      </c>
      <c r="I73" s="269">
        <v>0</v>
      </c>
      <c r="J73" s="268"/>
      <c r="K73" s="271">
        <v>2009</v>
      </c>
    </row>
    <row r="74" spans="1:11">
      <c r="A74" s="266">
        <v>69</v>
      </c>
      <c r="B74" s="267" t="s">
        <v>761</v>
      </c>
      <c r="C74" s="268">
        <v>7</v>
      </c>
      <c r="D74" s="269">
        <v>0</v>
      </c>
      <c r="E74" s="270">
        <v>1</v>
      </c>
      <c r="F74" s="269">
        <v>0</v>
      </c>
      <c r="G74" s="269">
        <v>0</v>
      </c>
      <c r="H74" s="268">
        <v>1</v>
      </c>
      <c r="I74" s="269">
        <v>0</v>
      </c>
      <c r="J74" s="268"/>
      <c r="K74" s="271">
        <v>2009</v>
      </c>
    </row>
    <row r="75" spans="1:11">
      <c r="A75" s="266">
        <v>70</v>
      </c>
      <c r="B75" s="267" t="s">
        <v>167</v>
      </c>
      <c r="C75" s="268">
        <v>8</v>
      </c>
      <c r="D75" s="269">
        <v>0</v>
      </c>
      <c r="E75" s="270">
        <v>1</v>
      </c>
      <c r="F75" s="269">
        <v>0</v>
      </c>
      <c r="G75" s="269">
        <v>0</v>
      </c>
      <c r="H75" s="268">
        <v>2</v>
      </c>
      <c r="I75" s="269">
        <v>0</v>
      </c>
      <c r="J75" s="268"/>
      <c r="K75" s="271">
        <v>2009</v>
      </c>
    </row>
    <row r="76" spans="1:11">
      <c r="A76" s="266">
        <v>71</v>
      </c>
      <c r="B76" s="267" t="s">
        <v>748</v>
      </c>
      <c r="C76" s="268">
        <v>10</v>
      </c>
      <c r="D76" s="269">
        <v>375000</v>
      </c>
      <c r="E76" s="270">
        <v>1</v>
      </c>
      <c r="F76" s="269">
        <v>375000</v>
      </c>
      <c r="G76" s="269">
        <v>0</v>
      </c>
      <c r="H76" s="268">
        <v>25</v>
      </c>
      <c r="I76" s="269">
        <v>0</v>
      </c>
      <c r="J76" s="268"/>
      <c r="K76" s="271">
        <v>2010</v>
      </c>
    </row>
    <row r="77" spans="1:11" ht="24">
      <c r="A77" s="266">
        <v>72</v>
      </c>
      <c r="B77" s="267" t="s">
        <v>762</v>
      </c>
      <c r="C77" s="268">
        <v>8</v>
      </c>
      <c r="D77" s="269">
        <v>0</v>
      </c>
      <c r="E77" s="270">
        <v>1</v>
      </c>
      <c r="F77" s="269">
        <v>0</v>
      </c>
      <c r="G77" s="269">
        <v>0</v>
      </c>
      <c r="H77" s="268">
        <v>1</v>
      </c>
      <c r="I77" s="269">
        <v>0</v>
      </c>
      <c r="J77" s="268"/>
      <c r="K77" s="271">
        <v>2010</v>
      </c>
    </row>
    <row r="78" spans="1:11">
      <c r="A78" s="266">
        <v>73</v>
      </c>
      <c r="B78" s="267" t="s">
        <v>763</v>
      </c>
      <c r="C78" s="268">
        <v>8</v>
      </c>
      <c r="D78" s="269">
        <v>0</v>
      </c>
      <c r="E78" s="270">
        <v>1</v>
      </c>
      <c r="F78" s="269">
        <v>0</v>
      </c>
      <c r="G78" s="269">
        <v>0</v>
      </c>
      <c r="H78" s="268">
        <v>1</v>
      </c>
      <c r="I78" s="269">
        <v>0</v>
      </c>
      <c r="J78" s="268"/>
      <c r="K78" s="271">
        <v>2010</v>
      </c>
    </row>
    <row r="79" spans="1:11">
      <c r="A79" s="266">
        <v>74</v>
      </c>
      <c r="B79" s="267" t="s">
        <v>764</v>
      </c>
      <c r="C79" s="268">
        <v>5</v>
      </c>
      <c r="D79" s="269">
        <v>0</v>
      </c>
      <c r="E79" s="270">
        <v>1</v>
      </c>
      <c r="F79" s="269">
        <v>0</v>
      </c>
      <c r="G79" s="269">
        <v>0</v>
      </c>
      <c r="H79" s="268">
        <v>1</v>
      </c>
      <c r="I79" s="269">
        <v>0</v>
      </c>
      <c r="J79" s="268"/>
      <c r="K79" s="271">
        <v>2010</v>
      </c>
    </row>
    <row r="80" spans="1:11">
      <c r="A80" s="266">
        <v>75</v>
      </c>
      <c r="B80" s="267" t="s">
        <v>765</v>
      </c>
      <c r="C80" s="268">
        <v>8</v>
      </c>
      <c r="D80" s="269">
        <v>0</v>
      </c>
      <c r="E80" s="270">
        <v>1</v>
      </c>
      <c r="F80" s="269">
        <v>0</v>
      </c>
      <c r="G80" s="269">
        <v>0</v>
      </c>
      <c r="H80" s="268">
        <v>1</v>
      </c>
      <c r="I80" s="269">
        <v>0</v>
      </c>
      <c r="J80" s="268"/>
      <c r="K80" s="271">
        <v>2010</v>
      </c>
    </row>
    <row r="81" spans="1:11">
      <c r="A81" s="266">
        <v>76</v>
      </c>
      <c r="B81" s="267" t="s">
        <v>766</v>
      </c>
      <c r="C81" s="268">
        <v>8</v>
      </c>
      <c r="D81" s="269">
        <v>0</v>
      </c>
      <c r="E81" s="270">
        <v>1</v>
      </c>
      <c r="F81" s="269">
        <v>0</v>
      </c>
      <c r="G81" s="269">
        <v>0</v>
      </c>
      <c r="H81" s="268">
        <v>1</v>
      </c>
      <c r="I81" s="269">
        <v>0</v>
      </c>
      <c r="J81" s="268"/>
      <c r="K81" s="271">
        <v>2010</v>
      </c>
    </row>
    <row r="82" spans="1:11" ht="27.75" customHeight="1">
      <c r="A82" s="266">
        <v>77</v>
      </c>
      <c r="B82" s="267" t="s">
        <v>767</v>
      </c>
      <c r="C82" s="268">
        <v>8</v>
      </c>
      <c r="D82" s="269">
        <v>0</v>
      </c>
      <c r="E82" s="270">
        <v>1</v>
      </c>
      <c r="F82" s="269">
        <v>0</v>
      </c>
      <c r="G82" s="269">
        <v>0</v>
      </c>
      <c r="H82" s="268">
        <v>1</v>
      </c>
      <c r="I82" s="269">
        <v>0</v>
      </c>
      <c r="J82" s="268"/>
      <c r="K82" s="271">
        <v>2010</v>
      </c>
    </row>
    <row r="83" spans="1:11" ht="42.75" customHeight="1">
      <c r="A83" s="266">
        <v>78</v>
      </c>
      <c r="B83" s="267" t="s">
        <v>768</v>
      </c>
      <c r="C83" s="268">
        <v>8</v>
      </c>
      <c r="D83" s="269">
        <v>0</v>
      </c>
      <c r="E83" s="270">
        <v>1</v>
      </c>
      <c r="F83" s="269">
        <v>0</v>
      </c>
      <c r="G83" s="269">
        <v>0</v>
      </c>
      <c r="H83" s="268">
        <v>1</v>
      </c>
      <c r="I83" s="269">
        <v>0</v>
      </c>
      <c r="J83" s="268"/>
      <c r="K83" s="271">
        <v>2010</v>
      </c>
    </row>
    <row r="84" spans="1:11" ht="24">
      <c r="A84" s="266">
        <v>79</v>
      </c>
      <c r="B84" s="267" t="s">
        <v>888</v>
      </c>
      <c r="C84" s="268">
        <v>10</v>
      </c>
      <c r="D84" s="269">
        <v>6000000</v>
      </c>
      <c r="E84" s="270">
        <v>1</v>
      </c>
      <c r="F84" s="269">
        <v>6000000</v>
      </c>
      <c r="G84" s="269">
        <v>0</v>
      </c>
      <c r="H84" s="268">
        <v>1</v>
      </c>
      <c r="I84" s="269">
        <v>0</v>
      </c>
      <c r="J84" s="268"/>
      <c r="K84" s="271">
        <v>2010</v>
      </c>
    </row>
    <row r="85" spans="1:11">
      <c r="A85" s="266">
        <v>80</v>
      </c>
      <c r="B85" s="267" t="s">
        <v>748</v>
      </c>
      <c r="C85" s="281">
        <v>10</v>
      </c>
      <c r="D85" s="325">
        <v>200000</v>
      </c>
      <c r="E85" s="326">
        <v>0.9</v>
      </c>
      <c r="F85" s="325">
        <v>180000</v>
      </c>
      <c r="G85" s="325">
        <v>2000</v>
      </c>
      <c r="H85" s="281">
        <v>10</v>
      </c>
      <c r="I85" s="325">
        <v>20000</v>
      </c>
      <c r="J85" s="268"/>
      <c r="K85" s="271">
        <v>2011</v>
      </c>
    </row>
    <row r="86" spans="1:11" ht="24">
      <c r="A86" s="266">
        <v>81</v>
      </c>
      <c r="B86" s="267" t="s">
        <v>889</v>
      </c>
      <c r="C86" s="268">
        <v>5</v>
      </c>
      <c r="D86" s="269">
        <v>0</v>
      </c>
      <c r="E86" s="270">
        <v>1</v>
      </c>
      <c r="F86" s="269">
        <v>0</v>
      </c>
      <c r="G86" s="269">
        <v>0</v>
      </c>
      <c r="H86" s="268">
        <v>1</v>
      </c>
      <c r="I86" s="269">
        <v>0</v>
      </c>
      <c r="J86" s="268"/>
      <c r="K86" s="271">
        <v>2011</v>
      </c>
    </row>
    <row r="87" spans="1:11" ht="48">
      <c r="A87" s="266">
        <v>82</v>
      </c>
      <c r="B87" s="267" t="s">
        <v>769</v>
      </c>
      <c r="C87" s="268">
        <v>50</v>
      </c>
      <c r="D87" s="269">
        <v>1000000</v>
      </c>
      <c r="E87" s="270">
        <v>0.18</v>
      </c>
      <c r="F87" s="269">
        <v>180000</v>
      </c>
      <c r="G87" s="269">
        <v>820000</v>
      </c>
      <c r="H87" s="268">
        <v>1</v>
      </c>
      <c r="I87" s="269">
        <v>820000</v>
      </c>
      <c r="J87" s="268"/>
      <c r="K87" s="271">
        <v>2011</v>
      </c>
    </row>
    <row r="88" spans="1:11">
      <c r="A88" s="266">
        <v>83</v>
      </c>
      <c r="B88" s="277" t="s">
        <v>770</v>
      </c>
      <c r="C88" s="268">
        <v>10</v>
      </c>
      <c r="D88" s="269">
        <v>250000</v>
      </c>
      <c r="E88" s="270">
        <v>0.8</v>
      </c>
      <c r="F88" s="269">
        <v>200000</v>
      </c>
      <c r="G88" s="269">
        <v>50000</v>
      </c>
      <c r="H88" s="268">
        <v>1</v>
      </c>
      <c r="I88" s="269">
        <v>50000</v>
      </c>
      <c r="J88" s="268"/>
      <c r="K88" s="271">
        <v>2012</v>
      </c>
    </row>
    <row r="89" spans="1:11">
      <c r="A89" s="266">
        <v>84</v>
      </c>
      <c r="B89" s="277" t="s">
        <v>181</v>
      </c>
      <c r="C89" s="268">
        <v>10</v>
      </c>
      <c r="D89" s="269">
        <v>140000</v>
      </c>
      <c r="E89" s="270">
        <v>0.8</v>
      </c>
      <c r="F89" s="269">
        <v>112000</v>
      </c>
      <c r="G89" s="269">
        <v>28000</v>
      </c>
      <c r="H89" s="268">
        <v>2</v>
      </c>
      <c r="I89" s="269">
        <v>28000</v>
      </c>
      <c r="J89" s="268"/>
      <c r="K89" s="271">
        <v>2012</v>
      </c>
    </row>
    <row r="90" spans="1:11">
      <c r="A90" s="266">
        <v>85</v>
      </c>
      <c r="B90" s="277" t="s">
        <v>771</v>
      </c>
      <c r="C90" s="268">
        <v>10</v>
      </c>
      <c r="D90" s="269">
        <v>40000</v>
      </c>
      <c r="E90" s="270">
        <v>0.8</v>
      </c>
      <c r="F90" s="269">
        <v>32000</v>
      </c>
      <c r="G90" s="269">
        <v>8000</v>
      </c>
      <c r="H90" s="268">
        <v>1</v>
      </c>
      <c r="I90" s="269">
        <v>8000</v>
      </c>
      <c r="J90" s="268"/>
      <c r="K90" s="271">
        <v>2012</v>
      </c>
    </row>
    <row r="91" spans="1:11">
      <c r="A91" s="266">
        <v>86</v>
      </c>
      <c r="B91" s="277" t="s">
        <v>283</v>
      </c>
      <c r="C91" s="268">
        <v>10</v>
      </c>
      <c r="D91" s="269">
        <v>114000</v>
      </c>
      <c r="E91" s="270">
        <v>0.8</v>
      </c>
      <c r="F91" s="269">
        <v>91200</v>
      </c>
      <c r="G91" s="269">
        <v>7600</v>
      </c>
      <c r="H91" s="268">
        <v>3</v>
      </c>
      <c r="I91" s="269">
        <v>22800</v>
      </c>
      <c r="J91" s="268"/>
      <c r="K91" s="271">
        <v>2012</v>
      </c>
    </row>
    <row r="92" spans="1:11">
      <c r="A92" s="266">
        <v>87</v>
      </c>
      <c r="B92" s="277" t="s">
        <v>772</v>
      </c>
      <c r="C92" s="268">
        <v>10</v>
      </c>
      <c r="D92" s="269">
        <v>25000</v>
      </c>
      <c r="E92" s="270">
        <v>0.8</v>
      </c>
      <c r="F92" s="269">
        <v>20000</v>
      </c>
      <c r="G92" s="269">
        <v>5000</v>
      </c>
      <c r="H92" s="268">
        <v>1</v>
      </c>
      <c r="I92" s="269">
        <v>5000</v>
      </c>
      <c r="J92" s="268"/>
      <c r="K92" s="271">
        <v>2012</v>
      </c>
    </row>
    <row r="93" spans="1:11" s="43" customFormat="1" ht="15" customHeight="1">
      <c r="A93" s="266">
        <v>88</v>
      </c>
      <c r="B93" s="278" t="s">
        <v>773</v>
      </c>
      <c r="C93" s="273">
        <v>10</v>
      </c>
      <c r="D93" s="274">
        <v>64000</v>
      </c>
      <c r="E93" s="275">
        <v>0.8</v>
      </c>
      <c r="F93" s="274">
        <v>51200</v>
      </c>
      <c r="G93" s="274">
        <v>800</v>
      </c>
      <c r="H93" s="273">
        <v>16</v>
      </c>
      <c r="I93" s="274">
        <v>12800</v>
      </c>
      <c r="J93" s="273"/>
      <c r="K93" s="276">
        <v>2012</v>
      </c>
    </row>
    <row r="94" spans="1:11">
      <c r="A94" s="266">
        <v>89</v>
      </c>
      <c r="B94" s="277" t="s">
        <v>774</v>
      </c>
      <c r="C94" s="268">
        <v>10</v>
      </c>
      <c r="D94" s="269">
        <v>50000</v>
      </c>
      <c r="E94" s="270">
        <v>0.8</v>
      </c>
      <c r="F94" s="269">
        <v>40000</v>
      </c>
      <c r="G94" s="269">
        <v>10000</v>
      </c>
      <c r="H94" s="268">
        <v>1</v>
      </c>
      <c r="I94" s="269">
        <v>10000</v>
      </c>
      <c r="J94" s="268"/>
      <c r="K94" s="271">
        <v>2012</v>
      </c>
    </row>
    <row r="95" spans="1:11">
      <c r="A95" s="266">
        <v>90</v>
      </c>
      <c r="B95" s="277" t="s">
        <v>775</v>
      </c>
      <c r="C95" s="268">
        <v>10</v>
      </c>
      <c r="D95" s="269">
        <v>85000</v>
      </c>
      <c r="E95" s="270">
        <v>0.8</v>
      </c>
      <c r="F95" s="269">
        <v>68000</v>
      </c>
      <c r="G95" s="269">
        <v>17000</v>
      </c>
      <c r="H95" s="268">
        <v>1</v>
      </c>
      <c r="I95" s="269">
        <v>17000</v>
      </c>
      <c r="J95" s="268"/>
      <c r="K95" s="271">
        <v>2012</v>
      </c>
    </row>
    <row r="96" spans="1:11" ht="22.5" customHeight="1">
      <c r="A96" s="266">
        <v>91</v>
      </c>
      <c r="B96" s="267" t="s">
        <v>776</v>
      </c>
      <c r="C96" s="268">
        <v>8</v>
      </c>
      <c r="D96" s="269">
        <v>140000</v>
      </c>
      <c r="E96" s="270">
        <v>0.875</v>
      </c>
      <c r="F96" s="269">
        <v>122500</v>
      </c>
      <c r="G96" s="269">
        <v>17500</v>
      </c>
      <c r="H96" s="268">
        <v>1</v>
      </c>
      <c r="I96" s="269">
        <v>17500</v>
      </c>
      <c r="J96" s="268"/>
      <c r="K96" s="271">
        <v>2013</v>
      </c>
    </row>
    <row r="97" spans="1:11">
      <c r="A97" s="266">
        <v>92</v>
      </c>
      <c r="B97" s="277" t="s">
        <v>777</v>
      </c>
      <c r="C97" s="268">
        <v>8</v>
      </c>
      <c r="D97" s="269">
        <v>160000</v>
      </c>
      <c r="E97" s="270">
        <v>0.875</v>
      </c>
      <c r="F97" s="269">
        <v>140000</v>
      </c>
      <c r="G97" s="269">
        <v>20000</v>
      </c>
      <c r="H97" s="268">
        <v>1</v>
      </c>
      <c r="I97" s="269">
        <v>20000</v>
      </c>
      <c r="J97" s="268"/>
      <c r="K97" s="271">
        <v>2013</v>
      </c>
    </row>
    <row r="98" spans="1:11" ht="22.5" customHeight="1">
      <c r="A98" s="266">
        <v>93</v>
      </c>
      <c r="B98" s="267" t="s">
        <v>778</v>
      </c>
      <c r="C98" s="268">
        <v>5</v>
      </c>
      <c r="D98" s="269">
        <v>0</v>
      </c>
      <c r="E98" s="270">
        <v>1</v>
      </c>
      <c r="F98" s="269">
        <v>0</v>
      </c>
      <c r="G98" s="269">
        <v>0</v>
      </c>
      <c r="H98" s="268">
        <v>2</v>
      </c>
      <c r="I98" s="269">
        <v>0</v>
      </c>
      <c r="J98" s="268"/>
      <c r="K98" s="271">
        <v>2013</v>
      </c>
    </row>
    <row r="99" spans="1:11">
      <c r="A99" s="266">
        <v>94</v>
      </c>
      <c r="B99" s="277" t="s">
        <v>779</v>
      </c>
      <c r="C99" s="268">
        <v>8</v>
      </c>
      <c r="D99" s="269">
        <v>60000</v>
      </c>
      <c r="E99" s="270">
        <v>0.875</v>
      </c>
      <c r="F99" s="269">
        <v>52500</v>
      </c>
      <c r="G99" s="269">
        <v>7500</v>
      </c>
      <c r="H99" s="268">
        <v>1</v>
      </c>
      <c r="I99" s="269">
        <v>7500</v>
      </c>
      <c r="J99" s="268"/>
      <c r="K99" s="271">
        <v>2013</v>
      </c>
    </row>
    <row r="100" spans="1:11">
      <c r="A100" s="266">
        <v>95</v>
      </c>
      <c r="B100" s="277" t="s">
        <v>780</v>
      </c>
      <c r="C100" s="268">
        <v>7</v>
      </c>
      <c r="D100" s="269">
        <v>65000</v>
      </c>
      <c r="E100" s="270">
        <v>1</v>
      </c>
      <c r="F100" s="269">
        <v>65000</v>
      </c>
      <c r="G100" s="269">
        <v>0</v>
      </c>
      <c r="H100" s="268">
        <v>1</v>
      </c>
      <c r="I100" s="269">
        <v>0</v>
      </c>
      <c r="J100" s="268"/>
      <c r="K100" s="271">
        <v>2013</v>
      </c>
    </row>
    <row r="101" spans="1:11">
      <c r="A101" s="266">
        <v>96</v>
      </c>
      <c r="B101" s="277" t="s">
        <v>781</v>
      </c>
      <c r="C101" s="268">
        <v>8</v>
      </c>
      <c r="D101" s="269">
        <v>20000</v>
      </c>
      <c r="E101" s="270">
        <v>0.875</v>
      </c>
      <c r="F101" s="269">
        <v>17500</v>
      </c>
      <c r="G101" s="269">
        <v>2500</v>
      </c>
      <c r="H101" s="268">
        <v>1</v>
      </c>
      <c r="I101" s="269">
        <v>2500</v>
      </c>
      <c r="J101" s="268"/>
      <c r="K101" s="271">
        <v>2013</v>
      </c>
    </row>
    <row r="102" spans="1:11">
      <c r="A102" s="266">
        <v>97</v>
      </c>
      <c r="B102" s="277" t="s">
        <v>782</v>
      </c>
      <c r="C102" s="268">
        <v>8</v>
      </c>
      <c r="D102" s="269">
        <v>0</v>
      </c>
      <c r="E102" s="270">
        <v>0.63</v>
      </c>
      <c r="F102" s="269">
        <v>0</v>
      </c>
      <c r="G102" s="269">
        <v>0</v>
      </c>
      <c r="H102" s="268">
        <v>1</v>
      </c>
      <c r="I102" s="269">
        <v>0</v>
      </c>
      <c r="J102" s="268"/>
      <c r="K102" s="271">
        <v>2013</v>
      </c>
    </row>
    <row r="103" spans="1:11">
      <c r="A103" s="266">
        <v>98</v>
      </c>
      <c r="B103" s="277" t="s">
        <v>369</v>
      </c>
      <c r="C103" s="268">
        <v>5</v>
      </c>
      <c r="D103" s="269">
        <v>0</v>
      </c>
      <c r="E103" s="270">
        <v>1</v>
      </c>
      <c r="F103" s="269">
        <v>0</v>
      </c>
      <c r="G103" s="269">
        <v>0</v>
      </c>
      <c r="H103" s="268">
        <v>5</v>
      </c>
      <c r="I103" s="269">
        <v>0</v>
      </c>
      <c r="J103" s="268"/>
      <c r="K103" s="271">
        <v>2013</v>
      </c>
    </row>
    <row r="104" spans="1:11">
      <c r="A104" s="266">
        <v>99</v>
      </c>
      <c r="B104" s="277" t="s">
        <v>746</v>
      </c>
      <c r="C104" s="268">
        <v>5</v>
      </c>
      <c r="D104" s="269">
        <v>0</v>
      </c>
      <c r="E104" s="270">
        <v>1</v>
      </c>
      <c r="F104" s="269">
        <v>0</v>
      </c>
      <c r="G104" s="269">
        <v>0</v>
      </c>
      <c r="H104" s="268">
        <v>55</v>
      </c>
      <c r="I104" s="269">
        <v>0</v>
      </c>
      <c r="J104" s="268"/>
      <c r="K104" s="271">
        <v>2013</v>
      </c>
    </row>
    <row r="105" spans="1:11">
      <c r="A105" s="266">
        <v>100</v>
      </c>
      <c r="B105" s="277" t="s">
        <v>91</v>
      </c>
      <c r="C105" s="268">
        <v>10</v>
      </c>
      <c r="D105" s="269">
        <v>170000</v>
      </c>
      <c r="E105" s="270">
        <v>0.7</v>
      </c>
      <c r="F105" s="269">
        <v>119000</v>
      </c>
      <c r="G105" s="269">
        <v>25500</v>
      </c>
      <c r="H105" s="268">
        <v>2</v>
      </c>
      <c r="I105" s="269">
        <v>51000</v>
      </c>
      <c r="J105" s="268"/>
      <c r="K105" s="271">
        <v>2013</v>
      </c>
    </row>
    <row r="106" spans="1:11">
      <c r="A106" s="266">
        <v>101</v>
      </c>
      <c r="B106" s="277" t="s">
        <v>783</v>
      </c>
      <c r="C106" s="268">
        <v>10</v>
      </c>
      <c r="D106" s="269">
        <v>155000</v>
      </c>
      <c r="E106" s="270">
        <v>0.7</v>
      </c>
      <c r="F106" s="269">
        <v>108500</v>
      </c>
      <c r="G106" s="269">
        <v>46500</v>
      </c>
      <c r="H106" s="268">
        <v>1</v>
      </c>
      <c r="I106" s="269">
        <v>46500</v>
      </c>
      <c r="J106" s="268"/>
      <c r="K106" s="271">
        <v>2013</v>
      </c>
    </row>
    <row r="107" spans="1:11">
      <c r="A107" s="266">
        <v>102</v>
      </c>
      <c r="B107" s="277" t="s">
        <v>770</v>
      </c>
      <c r="C107" s="268">
        <v>10</v>
      </c>
      <c r="D107" s="269">
        <v>250000</v>
      </c>
      <c r="E107" s="270">
        <v>0.7</v>
      </c>
      <c r="F107" s="269">
        <v>175000</v>
      </c>
      <c r="G107" s="269">
        <v>75000</v>
      </c>
      <c r="H107" s="268">
        <v>1</v>
      </c>
      <c r="I107" s="269">
        <v>75000</v>
      </c>
      <c r="J107" s="268"/>
      <c r="K107" s="271">
        <v>2013</v>
      </c>
    </row>
    <row r="108" spans="1:11">
      <c r="A108" s="266">
        <v>103</v>
      </c>
      <c r="B108" s="277" t="s">
        <v>784</v>
      </c>
      <c r="C108" s="268">
        <v>10</v>
      </c>
      <c r="D108" s="269">
        <v>40000</v>
      </c>
      <c r="E108" s="270">
        <v>0.7</v>
      </c>
      <c r="F108" s="269">
        <v>28000</v>
      </c>
      <c r="G108" s="269">
        <v>12000</v>
      </c>
      <c r="H108" s="268">
        <v>1</v>
      </c>
      <c r="I108" s="269">
        <v>12000</v>
      </c>
      <c r="J108" s="268"/>
      <c r="K108" s="271">
        <v>2013</v>
      </c>
    </row>
    <row r="109" spans="1:11">
      <c r="A109" s="266">
        <v>104</v>
      </c>
      <c r="B109" s="277" t="s">
        <v>127</v>
      </c>
      <c r="C109" s="268">
        <v>10</v>
      </c>
      <c r="D109" s="269">
        <v>55000</v>
      </c>
      <c r="E109" s="270">
        <v>0.7</v>
      </c>
      <c r="F109" s="269">
        <v>38500</v>
      </c>
      <c r="G109" s="269">
        <v>16500</v>
      </c>
      <c r="H109" s="268">
        <v>1</v>
      </c>
      <c r="I109" s="269">
        <v>16500</v>
      </c>
      <c r="J109" s="268"/>
      <c r="K109" s="271">
        <v>2013</v>
      </c>
    </row>
    <row r="110" spans="1:11">
      <c r="A110" s="266">
        <v>105</v>
      </c>
      <c r="B110" s="277" t="s">
        <v>219</v>
      </c>
      <c r="C110" s="268">
        <v>10</v>
      </c>
      <c r="D110" s="269">
        <v>35000</v>
      </c>
      <c r="E110" s="270">
        <v>0.7</v>
      </c>
      <c r="F110" s="269">
        <v>24500</v>
      </c>
      <c r="G110" s="269">
        <v>10500</v>
      </c>
      <c r="H110" s="268">
        <v>1</v>
      </c>
      <c r="I110" s="269">
        <v>10500</v>
      </c>
      <c r="J110" s="268"/>
      <c r="K110" s="271">
        <v>2013</v>
      </c>
    </row>
    <row r="111" spans="1:11">
      <c r="A111" s="266">
        <v>106</v>
      </c>
      <c r="B111" s="277" t="s">
        <v>785</v>
      </c>
      <c r="C111" s="268">
        <v>10</v>
      </c>
      <c r="D111" s="269">
        <v>10000</v>
      </c>
      <c r="E111" s="270">
        <v>0.7</v>
      </c>
      <c r="F111" s="269">
        <v>7000</v>
      </c>
      <c r="G111" s="269">
        <v>1500</v>
      </c>
      <c r="H111" s="268">
        <v>2</v>
      </c>
      <c r="I111" s="269">
        <v>3000</v>
      </c>
      <c r="J111" s="268"/>
      <c r="K111" s="271">
        <v>2013</v>
      </c>
    </row>
    <row r="112" spans="1:11">
      <c r="A112" s="266">
        <v>107</v>
      </c>
      <c r="B112" s="277" t="s">
        <v>786</v>
      </c>
      <c r="C112" s="268">
        <v>10</v>
      </c>
      <c r="D112" s="269">
        <v>45000</v>
      </c>
      <c r="E112" s="270">
        <v>0.7</v>
      </c>
      <c r="F112" s="269">
        <v>31500</v>
      </c>
      <c r="G112" s="269">
        <v>13500</v>
      </c>
      <c r="H112" s="268">
        <v>1</v>
      </c>
      <c r="I112" s="269">
        <v>13500</v>
      </c>
      <c r="J112" s="268"/>
      <c r="K112" s="271">
        <v>2013</v>
      </c>
    </row>
    <row r="113" spans="1:11">
      <c r="A113" s="266">
        <v>108</v>
      </c>
      <c r="B113" s="277" t="s">
        <v>213</v>
      </c>
      <c r="C113" s="268">
        <v>8</v>
      </c>
      <c r="D113" s="269">
        <v>80000</v>
      </c>
      <c r="E113" s="270">
        <v>0.875</v>
      </c>
      <c r="F113" s="269">
        <v>70000</v>
      </c>
      <c r="G113" s="269">
        <v>625</v>
      </c>
      <c r="H113" s="268">
        <v>16</v>
      </c>
      <c r="I113" s="269">
        <v>10000</v>
      </c>
      <c r="J113" s="268"/>
      <c r="K113" s="271">
        <v>2013</v>
      </c>
    </row>
    <row r="114" spans="1:11">
      <c r="A114" s="266">
        <v>109</v>
      </c>
      <c r="B114" s="277" t="s">
        <v>369</v>
      </c>
      <c r="C114" s="268">
        <v>5</v>
      </c>
      <c r="D114" s="269">
        <v>6000</v>
      </c>
      <c r="E114" s="270">
        <v>1</v>
      </c>
      <c r="F114" s="269">
        <v>6000</v>
      </c>
      <c r="G114" s="269">
        <v>0</v>
      </c>
      <c r="H114" s="279">
        <v>12267</v>
      </c>
      <c r="I114" s="269">
        <v>0</v>
      </c>
      <c r="J114" s="268"/>
      <c r="K114" s="271">
        <v>2013</v>
      </c>
    </row>
    <row r="115" spans="1:11">
      <c r="A115" s="266">
        <v>110</v>
      </c>
      <c r="B115" s="277" t="s">
        <v>171</v>
      </c>
      <c r="C115" s="268">
        <v>10</v>
      </c>
      <c r="D115" s="269">
        <v>140000</v>
      </c>
      <c r="E115" s="270">
        <v>0.7</v>
      </c>
      <c r="F115" s="269">
        <v>98000</v>
      </c>
      <c r="G115" s="269">
        <v>2100</v>
      </c>
      <c r="H115" s="268">
        <v>20</v>
      </c>
      <c r="I115" s="269">
        <v>42000</v>
      </c>
      <c r="J115" s="268"/>
      <c r="K115" s="271">
        <v>2013</v>
      </c>
    </row>
    <row r="116" spans="1:11">
      <c r="A116" s="266">
        <v>111</v>
      </c>
      <c r="B116" s="277" t="s">
        <v>150</v>
      </c>
      <c r="C116" s="268">
        <v>10</v>
      </c>
      <c r="D116" s="269">
        <v>55000</v>
      </c>
      <c r="E116" s="270">
        <v>0.7</v>
      </c>
      <c r="F116" s="269">
        <v>38500</v>
      </c>
      <c r="G116" s="269">
        <v>16500</v>
      </c>
      <c r="H116" s="268">
        <v>1</v>
      </c>
      <c r="I116" s="269">
        <v>16500</v>
      </c>
      <c r="J116" s="268"/>
      <c r="K116" s="271">
        <v>2013</v>
      </c>
    </row>
    <row r="117" spans="1:11">
      <c r="A117" s="266">
        <v>112</v>
      </c>
      <c r="B117" s="277" t="s">
        <v>127</v>
      </c>
      <c r="C117" s="268">
        <v>10</v>
      </c>
      <c r="D117" s="269">
        <v>210000</v>
      </c>
      <c r="E117" s="270">
        <v>0.7</v>
      </c>
      <c r="F117" s="269">
        <v>147000</v>
      </c>
      <c r="G117" s="269">
        <v>12600</v>
      </c>
      <c r="H117" s="268">
        <v>5</v>
      </c>
      <c r="I117" s="269">
        <v>63000</v>
      </c>
      <c r="J117" s="268"/>
      <c r="K117" s="271">
        <v>2013</v>
      </c>
    </row>
    <row r="118" spans="1:11">
      <c r="A118" s="266">
        <v>113</v>
      </c>
      <c r="B118" s="277" t="s">
        <v>787</v>
      </c>
      <c r="C118" s="268">
        <v>10</v>
      </c>
      <c r="D118" s="269">
        <v>58000</v>
      </c>
      <c r="E118" s="270">
        <v>0.7</v>
      </c>
      <c r="F118" s="269">
        <v>40600</v>
      </c>
      <c r="G118" s="269">
        <v>17400</v>
      </c>
      <c r="H118" s="268">
        <v>1</v>
      </c>
      <c r="I118" s="269">
        <v>17400</v>
      </c>
      <c r="J118" s="268"/>
      <c r="K118" s="271">
        <v>2013</v>
      </c>
    </row>
    <row r="119" spans="1:11">
      <c r="A119" s="266">
        <v>114</v>
      </c>
      <c r="B119" s="277" t="s">
        <v>364</v>
      </c>
      <c r="C119" s="268">
        <v>10</v>
      </c>
      <c r="D119" s="269">
        <v>960000</v>
      </c>
      <c r="E119" s="270">
        <v>0.7</v>
      </c>
      <c r="F119" s="269">
        <v>672000</v>
      </c>
      <c r="G119" s="269">
        <v>24000</v>
      </c>
      <c r="H119" s="268">
        <v>12</v>
      </c>
      <c r="I119" s="269">
        <v>288000</v>
      </c>
      <c r="J119" s="268"/>
      <c r="K119" s="271">
        <v>2013</v>
      </c>
    </row>
    <row r="120" spans="1:11">
      <c r="A120" s="266">
        <v>115</v>
      </c>
      <c r="B120" s="277" t="s">
        <v>788</v>
      </c>
      <c r="C120" s="268">
        <v>10</v>
      </c>
      <c r="D120" s="269">
        <v>200000</v>
      </c>
      <c r="E120" s="270">
        <v>0.7</v>
      </c>
      <c r="F120" s="269">
        <v>140000</v>
      </c>
      <c r="G120" s="269">
        <v>6000</v>
      </c>
      <c r="H120" s="268">
        <v>10</v>
      </c>
      <c r="I120" s="269">
        <v>60000</v>
      </c>
      <c r="J120" s="268"/>
      <c r="K120" s="271">
        <v>2013</v>
      </c>
    </row>
    <row r="121" spans="1:11" ht="42.75" customHeight="1">
      <c r="A121" s="266">
        <v>116</v>
      </c>
      <c r="B121" s="267" t="s">
        <v>893</v>
      </c>
      <c r="C121" s="268">
        <v>20</v>
      </c>
      <c r="D121" s="269">
        <v>17940000</v>
      </c>
      <c r="E121" s="270">
        <v>0.3</v>
      </c>
      <c r="F121" s="269">
        <v>5382000</v>
      </c>
      <c r="G121" s="269">
        <v>1750</v>
      </c>
      <c r="H121" s="268" t="s">
        <v>2</v>
      </c>
      <c r="I121" s="269">
        <v>12558000</v>
      </c>
      <c r="J121" s="268"/>
      <c r="K121" s="271">
        <v>2014</v>
      </c>
    </row>
    <row r="122" spans="1:11" ht="42.75" customHeight="1">
      <c r="A122" s="266">
        <v>117</v>
      </c>
      <c r="B122" s="267" t="s">
        <v>789</v>
      </c>
      <c r="C122" s="268">
        <v>20</v>
      </c>
      <c r="D122" s="269">
        <v>3000000</v>
      </c>
      <c r="E122" s="270">
        <v>0.3</v>
      </c>
      <c r="F122" s="269">
        <v>900000</v>
      </c>
      <c r="G122" s="269">
        <v>2100000</v>
      </c>
      <c r="H122" s="268">
        <v>1</v>
      </c>
      <c r="I122" s="269">
        <v>2100000</v>
      </c>
      <c r="J122" s="268"/>
      <c r="K122" s="271">
        <v>2014</v>
      </c>
    </row>
    <row r="123" spans="1:11">
      <c r="A123" s="266">
        <v>118</v>
      </c>
      <c r="B123" s="277" t="s">
        <v>788</v>
      </c>
      <c r="C123" s="268">
        <v>10</v>
      </c>
      <c r="D123" s="269">
        <v>200000</v>
      </c>
      <c r="E123" s="270">
        <v>0.6</v>
      </c>
      <c r="F123" s="269">
        <v>120000</v>
      </c>
      <c r="G123" s="269">
        <v>8000</v>
      </c>
      <c r="H123" s="268">
        <v>10</v>
      </c>
      <c r="I123" s="269">
        <v>80000</v>
      </c>
      <c r="J123" s="268"/>
      <c r="K123" s="271">
        <v>2014</v>
      </c>
    </row>
    <row r="124" spans="1:11">
      <c r="A124" s="266">
        <v>119</v>
      </c>
      <c r="B124" s="277" t="s">
        <v>364</v>
      </c>
      <c r="C124" s="268">
        <v>10</v>
      </c>
      <c r="D124" s="269">
        <v>240000</v>
      </c>
      <c r="E124" s="270">
        <v>0.6</v>
      </c>
      <c r="F124" s="269">
        <v>144000</v>
      </c>
      <c r="G124" s="269">
        <v>32000</v>
      </c>
      <c r="H124" s="268">
        <v>3</v>
      </c>
      <c r="I124" s="269">
        <v>96000</v>
      </c>
      <c r="J124" s="268"/>
      <c r="K124" s="271">
        <v>2014</v>
      </c>
    </row>
    <row r="125" spans="1:11" s="43" customFormat="1">
      <c r="A125" s="266">
        <v>120</v>
      </c>
      <c r="B125" s="278" t="s">
        <v>790</v>
      </c>
      <c r="C125" s="273">
        <v>12</v>
      </c>
      <c r="D125" s="274">
        <v>125000</v>
      </c>
      <c r="E125" s="275">
        <v>0.5</v>
      </c>
      <c r="F125" s="274">
        <v>62500</v>
      </c>
      <c r="G125" s="274">
        <v>62500</v>
      </c>
      <c r="H125" s="273">
        <v>1</v>
      </c>
      <c r="I125" s="274">
        <v>62500</v>
      </c>
      <c r="J125" s="273"/>
      <c r="K125" s="276">
        <v>2014</v>
      </c>
    </row>
    <row r="126" spans="1:11" ht="27.75" customHeight="1">
      <c r="A126" s="266">
        <v>121</v>
      </c>
      <c r="B126" s="267" t="s">
        <v>791</v>
      </c>
      <c r="C126" s="268">
        <v>7</v>
      </c>
      <c r="D126" s="269">
        <v>60000</v>
      </c>
      <c r="E126" s="280">
        <v>0.85699999999999998</v>
      </c>
      <c r="F126" s="269">
        <v>51420</v>
      </c>
      <c r="G126" s="269">
        <v>8580</v>
      </c>
      <c r="H126" s="268">
        <v>1</v>
      </c>
      <c r="I126" s="269">
        <v>8580</v>
      </c>
      <c r="J126" s="268"/>
      <c r="K126" s="271">
        <v>2014</v>
      </c>
    </row>
    <row r="127" spans="1:11" ht="26.25" customHeight="1">
      <c r="A127" s="266">
        <v>122</v>
      </c>
      <c r="B127" s="267" t="s">
        <v>792</v>
      </c>
      <c r="C127" s="268">
        <v>7</v>
      </c>
      <c r="D127" s="269">
        <v>25000</v>
      </c>
      <c r="E127" s="280">
        <v>0.85699999999999998</v>
      </c>
      <c r="F127" s="269">
        <v>21425</v>
      </c>
      <c r="G127" s="269">
        <v>3575</v>
      </c>
      <c r="H127" s="268">
        <v>1</v>
      </c>
      <c r="I127" s="269">
        <v>3575</v>
      </c>
      <c r="J127" s="268"/>
      <c r="K127" s="271">
        <v>2014</v>
      </c>
    </row>
    <row r="128" spans="1:11" ht="63.75">
      <c r="A128" s="266">
        <v>123</v>
      </c>
      <c r="B128" s="267" t="s">
        <v>890</v>
      </c>
      <c r="C128" s="268">
        <v>10</v>
      </c>
      <c r="D128" s="269">
        <v>288000</v>
      </c>
      <c r="E128" s="270">
        <v>0.6</v>
      </c>
      <c r="F128" s="269">
        <v>172800</v>
      </c>
      <c r="G128" s="269">
        <v>3840</v>
      </c>
      <c r="H128" s="268">
        <v>30</v>
      </c>
      <c r="I128" s="269">
        <v>115200</v>
      </c>
      <c r="J128" s="517" t="s">
        <v>962</v>
      </c>
      <c r="K128" s="271">
        <v>2014</v>
      </c>
    </row>
    <row r="129" spans="1:11" ht="36">
      <c r="A129" s="266">
        <v>124</v>
      </c>
      <c r="B129" s="267" t="s">
        <v>891</v>
      </c>
      <c r="C129" s="268">
        <v>10</v>
      </c>
      <c r="D129" s="269">
        <v>100000</v>
      </c>
      <c r="E129" s="270">
        <v>0.6</v>
      </c>
      <c r="F129" s="269">
        <v>60000</v>
      </c>
      <c r="G129" s="269">
        <v>40000</v>
      </c>
      <c r="H129" s="268">
        <v>1</v>
      </c>
      <c r="I129" s="269">
        <v>40000</v>
      </c>
      <c r="J129" s="268"/>
      <c r="K129" s="271">
        <v>2014</v>
      </c>
    </row>
    <row r="130" spans="1:11" ht="36">
      <c r="A130" s="266">
        <v>125</v>
      </c>
      <c r="B130" s="267" t="s">
        <v>793</v>
      </c>
      <c r="C130" s="268">
        <v>10</v>
      </c>
      <c r="D130" s="269">
        <v>35000</v>
      </c>
      <c r="E130" s="270">
        <v>0.6</v>
      </c>
      <c r="F130" s="269">
        <v>21000</v>
      </c>
      <c r="G130" s="269">
        <v>14000</v>
      </c>
      <c r="H130" s="268">
        <v>1</v>
      </c>
      <c r="I130" s="269">
        <v>14000</v>
      </c>
      <c r="J130" s="268"/>
      <c r="K130" s="271">
        <v>2014</v>
      </c>
    </row>
    <row r="131" spans="1:11" ht="52.5" customHeight="1">
      <c r="A131" s="266">
        <v>126</v>
      </c>
      <c r="B131" s="267" t="s">
        <v>794</v>
      </c>
      <c r="C131" s="268">
        <v>10</v>
      </c>
      <c r="D131" s="269">
        <v>35000</v>
      </c>
      <c r="E131" s="270">
        <v>0.6</v>
      </c>
      <c r="F131" s="269">
        <v>21000</v>
      </c>
      <c r="G131" s="269">
        <v>14000</v>
      </c>
      <c r="H131" s="268">
        <v>1</v>
      </c>
      <c r="I131" s="269">
        <v>14000</v>
      </c>
      <c r="J131" s="268"/>
      <c r="K131" s="271">
        <v>2014</v>
      </c>
    </row>
    <row r="132" spans="1:11" ht="37.5" customHeight="1">
      <c r="A132" s="266">
        <v>127</v>
      </c>
      <c r="B132" s="267" t="s">
        <v>795</v>
      </c>
      <c r="C132" s="268">
        <v>10</v>
      </c>
      <c r="D132" s="269">
        <v>70000</v>
      </c>
      <c r="E132" s="270">
        <v>0.6</v>
      </c>
      <c r="F132" s="269">
        <v>42000</v>
      </c>
      <c r="G132" s="269">
        <v>28000</v>
      </c>
      <c r="H132" s="268">
        <v>1</v>
      </c>
      <c r="I132" s="269">
        <v>28000</v>
      </c>
      <c r="J132" s="268"/>
      <c r="K132" s="271">
        <v>2014</v>
      </c>
    </row>
    <row r="133" spans="1:11" ht="32.25" customHeight="1">
      <c r="A133" s="266">
        <v>128</v>
      </c>
      <c r="B133" s="267" t="s">
        <v>796</v>
      </c>
      <c r="C133" s="268">
        <v>20</v>
      </c>
      <c r="D133" s="269">
        <v>5000000</v>
      </c>
      <c r="E133" s="270">
        <v>0.25</v>
      </c>
      <c r="F133" s="269">
        <v>1250000</v>
      </c>
      <c r="G133" s="269">
        <v>3750</v>
      </c>
      <c r="H133" s="268" t="s">
        <v>3</v>
      </c>
      <c r="I133" s="269">
        <v>3750000</v>
      </c>
      <c r="J133" s="268"/>
      <c r="K133" s="271">
        <v>2015</v>
      </c>
    </row>
    <row r="134" spans="1:11" ht="31.5" customHeight="1">
      <c r="A134" s="266">
        <v>129</v>
      </c>
      <c r="B134" s="267" t="s">
        <v>797</v>
      </c>
      <c r="C134" s="268">
        <v>50</v>
      </c>
      <c r="D134" s="269">
        <v>1000000</v>
      </c>
      <c r="E134" s="270">
        <v>0.1</v>
      </c>
      <c r="F134" s="269">
        <v>100000</v>
      </c>
      <c r="G134" s="325">
        <v>900000</v>
      </c>
      <c r="H134" s="268">
        <v>1</v>
      </c>
      <c r="I134" s="269">
        <v>900000</v>
      </c>
      <c r="J134" s="281"/>
      <c r="K134" s="271">
        <v>2015</v>
      </c>
    </row>
    <row r="135" spans="1:11">
      <c r="A135" s="266">
        <v>130</v>
      </c>
      <c r="B135" s="277" t="s">
        <v>790</v>
      </c>
      <c r="C135" s="268">
        <v>12</v>
      </c>
      <c r="D135" s="269">
        <v>55000</v>
      </c>
      <c r="E135" s="280">
        <v>0.41699999999999998</v>
      </c>
      <c r="F135" s="269">
        <v>22935</v>
      </c>
      <c r="G135" s="269">
        <v>32065</v>
      </c>
      <c r="H135" s="268">
        <v>1</v>
      </c>
      <c r="I135" s="269">
        <v>32065</v>
      </c>
      <c r="J135" s="268"/>
      <c r="K135" s="271">
        <v>2015</v>
      </c>
    </row>
    <row r="136" spans="1:11">
      <c r="A136" s="266">
        <v>131</v>
      </c>
      <c r="B136" s="277" t="s">
        <v>798</v>
      </c>
      <c r="C136" s="268">
        <v>10</v>
      </c>
      <c r="D136" s="269">
        <v>900000</v>
      </c>
      <c r="E136" s="270">
        <v>0.5</v>
      </c>
      <c r="F136" s="269">
        <v>450000</v>
      </c>
      <c r="G136" s="269">
        <v>450000</v>
      </c>
      <c r="H136" s="268">
        <v>1</v>
      </c>
      <c r="I136" s="269">
        <v>450000</v>
      </c>
      <c r="J136" s="281"/>
      <c r="K136" s="271">
        <v>2015</v>
      </c>
    </row>
    <row r="137" spans="1:11">
      <c r="A137" s="266">
        <v>132</v>
      </c>
      <c r="B137" s="277" t="s">
        <v>799</v>
      </c>
      <c r="C137" s="268">
        <v>7</v>
      </c>
      <c r="D137" s="269">
        <v>78000</v>
      </c>
      <c r="E137" s="280">
        <v>0.71399999999999997</v>
      </c>
      <c r="F137" s="269">
        <v>55692</v>
      </c>
      <c r="G137" s="269">
        <v>22308</v>
      </c>
      <c r="H137" s="268">
        <v>1</v>
      </c>
      <c r="I137" s="269">
        <v>22308</v>
      </c>
      <c r="J137" s="268"/>
      <c r="K137" s="271">
        <v>2015</v>
      </c>
    </row>
    <row r="138" spans="1:11">
      <c r="A138" s="266">
        <v>133</v>
      </c>
      <c r="B138" s="277" t="s">
        <v>800</v>
      </c>
      <c r="C138" s="268">
        <v>50</v>
      </c>
      <c r="D138" s="269">
        <v>950000</v>
      </c>
      <c r="E138" s="270">
        <v>0.1</v>
      </c>
      <c r="F138" s="269">
        <v>95000</v>
      </c>
      <c r="G138" s="269">
        <v>855000</v>
      </c>
      <c r="H138" s="268">
        <v>1</v>
      </c>
      <c r="I138" s="269">
        <v>855000</v>
      </c>
      <c r="J138" s="268"/>
      <c r="K138" s="271">
        <v>2015</v>
      </c>
    </row>
    <row r="139" spans="1:11" ht="30">
      <c r="A139" s="266">
        <v>134</v>
      </c>
      <c r="B139" s="277" t="s">
        <v>410</v>
      </c>
      <c r="C139" s="268">
        <v>2</v>
      </c>
      <c r="D139" s="282"/>
      <c r="E139" s="268"/>
      <c r="F139" s="282"/>
      <c r="G139" s="282"/>
      <c r="H139" s="271"/>
      <c r="I139" s="282"/>
      <c r="J139" s="283" t="s">
        <v>162</v>
      </c>
      <c r="K139" s="271"/>
    </row>
    <row r="140" spans="1:11" ht="28.5" customHeight="1">
      <c r="A140" s="266">
        <v>135</v>
      </c>
      <c r="B140" s="267" t="s">
        <v>801</v>
      </c>
      <c r="C140" s="268">
        <v>2</v>
      </c>
      <c r="D140" s="282"/>
      <c r="E140" s="268"/>
      <c r="F140" s="282"/>
      <c r="G140" s="282"/>
      <c r="H140" s="271"/>
      <c r="I140" s="282"/>
      <c r="J140" s="283" t="s">
        <v>162</v>
      </c>
      <c r="K140" s="271"/>
    </row>
    <row r="141" spans="1:11" s="43" customFormat="1" ht="27.75" customHeight="1">
      <c r="A141" s="266">
        <v>136</v>
      </c>
      <c r="B141" s="284" t="s">
        <v>4</v>
      </c>
      <c r="C141" s="268">
        <v>12</v>
      </c>
      <c r="D141" s="274">
        <v>34200</v>
      </c>
      <c r="E141" s="270">
        <v>0.08</v>
      </c>
      <c r="F141" s="274">
        <v>2736</v>
      </c>
      <c r="G141" s="274">
        <v>31464</v>
      </c>
      <c r="H141" s="273">
        <v>1</v>
      </c>
      <c r="I141" s="274">
        <v>31464</v>
      </c>
      <c r="J141" s="273" t="s">
        <v>663</v>
      </c>
      <c r="K141" s="276">
        <v>2019</v>
      </c>
    </row>
    <row r="142" spans="1:11" s="43" customFormat="1" ht="27.75" customHeight="1">
      <c r="A142" s="266">
        <v>137</v>
      </c>
      <c r="B142" s="289" t="s">
        <v>5</v>
      </c>
      <c r="C142" s="268">
        <v>12</v>
      </c>
      <c r="D142" s="291">
        <v>199500</v>
      </c>
      <c r="E142" s="270">
        <v>0.08</v>
      </c>
      <c r="F142" s="291">
        <v>15960</v>
      </c>
      <c r="G142" s="291">
        <v>26220</v>
      </c>
      <c r="H142" s="292">
        <v>7</v>
      </c>
      <c r="I142" s="291">
        <v>183540</v>
      </c>
      <c r="J142" s="292" t="s">
        <v>663</v>
      </c>
      <c r="K142" s="290">
        <v>2019</v>
      </c>
    </row>
    <row r="143" spans="1:11" s="43" customFormat="1" ht="27.75" customHeight="1">
      <c r="A143" s="266">
        <v>138</v>
      </c>
      <c r="B143" s="284" t="s">
        <v>6</v>
      </c>
      <c r="C143" s="268">
        <v>12</v>
      </c>
      <c r="D143" s="274">
        <v>171000</v>
      </c>
      <c r="E143" s="270">
        <v>0.08</v>
      </c>
      <c r="F143" s="274">
        <v>13680</v>
      </c>
      <c r="G143" s="274">
        <v>15732</v>
      </c>
      <c r="H143" s="273">
        <v>10</v>
      </c>
      <c r="I143" s="274">
        <v>157320</v>
      </c>
      <c r="J143" s="273" t="s">
        <v>663</v>
      </c>
      <c r="K143" s="276">
        <v>2019</v>
      </c>
    </row>
    <row r="144" spans="1:11" s="43" customFormat="1" ht="27.75" customHeight="1">
      <c r="A144" s="266">
        <v>139</v>
      </c>
      <c r="B144" s="289" t="s">
        <v>7</v>
      </c>
      <c r="C144" s="268">
        <v>12</v>
      </c>
      <c r="D144" s="291">
        <v>22800</v>
      </c>
      <c r="E144" s="270">
        <v>0.08</v>
      </c>
      <c r="F144" s="291">
        <v>1824</v>
      </c>
      <c r="G144" s="291">
        <v>10488</v>
      </c>
      <c r="H144" s="292">
        <v>2</v>
      </c>
      <c r="I144" s="291">
        <v>20976</v>
      </c>
      <c r="J144" s="292" t="s">
        <v>663</v>
      </c>
      <c r="K144" s="290">
        <v>2019</v>
      </c>
    </row>
    <row r="145" spans="1:11" s="43" customFormat="1" ht="27.75" customHeight="1">
      <c r="A145" s="266">
        <v>140</v>
      </c>
      <c r="B145" s="284" t="s">
        <v>8</v>
      </c>
      <c r="C145" s="268">
        <v>12</v>
      </c>
      <c r="D145" s="274">
        <v>12350</v>
      </c>
      <c r="E145" s="270">
        <v>0.08</v>
      </c>
      <c r="F145" s="274">
        <v>988</v>
      </c>
      <c r="G145" s="274">
        <v>11362</v>
      </c>
      <c r="H145" s="273">
        <v>1</v>
      </c>
      <c r="I145" s="274">
        <v>11362</v>
      </c>
      <c r="J145" s="273" t="s">
        <v>663</v>
      </c>
      <c r="K145" s="276">
        <v>2019</v>
      </c>
    </row>
    <row r="146" spans="1:11" s="43" customFormat="1">
      <c r="A146" s="266">
        <v>141</v>
      </c>
      <c r="B146" s="293" t="s">
        <v>9</v>
      </c>
      <c r="C146" s="268">
        <v>7</v>
      </c>
      <c r="D146" s="291">
        <v>91200</v>
      </c>
      <c r="E146" s="270">
        <v>0.14000000000000001</v>
      </c>
      <c r="F146" s="291">
        <v>12768</v>
      </c>
      <c r="G146" s="291">
        <v>196.08</v>
      </c>
      <c r="H146" s="292">
        <v>400</v>
      </c>
      <c r="I146" s="291">
        <v>78432</v>
      </c>
      <c r="J146" s="292" t="s">
        <v>663</v>
      </c>
      <c r="K146" s="290">
        <v>2019</v>
      </c>
    </row>
    <row r="147" spans="1:11" s="43" customFormat="1">
      <c r="A147" s="266">
        <v>142</v>
      </c>
      <c r="B147" s="285" t="s">
        <v>10</v>
      </c>
      <c r="C147" s="268">
        <v>7</v>
      </c>
      <c r="D147" s="274">
        <v>22800</v>
      </c>
      <c r="E147" s="270">
        <v>0.14000000000000001</v>
      </c>
      <c r="F147" s="274">
        <v>3192</v>
      </c>
      <c r="G147" s="274">
        <v>2451</v>
      </c>
      <c r="H147" s="273">
        <v>8</v>
      </c>
      <c r="I147" s="274">
        <v>19608</v>
      </c>
      <c r="J147" s="273" t="s">
        <v>663</v>
      </c>
      <c r="K147" s="276">
        <v>2019</v>
      </c>
    </row>
    <row r="148" spans="1:11" s="43" customFormat="1">
      <c r="A148" s="266">
        <v>143</v>
      </c>
      <c r="B148" s="293" t="s">
        <v>11</v>
      </c>
      <c r="C148" s="268">
        <v>7</v>
      </c>
      <c r="D148" s="268">
        <v>206150</v>
      </c>
      <c r="E148" s="327">
        <v>0.14000000000000001</v>
      </c>
      <c r="F148" s="268">
        <v>28861</v>
      </c>
      <c r="G148" s="268">
        <v>25327</v>
      </c>
      <c r="H148" s="268">
        <v>7</v>
      </c>
      <c r="I148" s="268">
        <v>177289</v>
      </c>
      <c r="J148" s="268" t="s">
        <v>663</v>
      </c>
      <c r="K148" s="268">
        <v>2019</v>
      </c>
    </row>
    <row r="149" spans="1:11" s="43" customFormat="1" ht="29.25" customHeight="1">
      <c r="A149" s="266">
        <v>144</v>
      </c>
      <c r="B149" s="289" t="s">
        <v>12</v>
      </c>
      <c r="C149" s="292">
        <v>10</v>
      </c>
      <c r="D149" s="292">
        <v>318000</v>
      </c>
      <c r="E149" s="328">
        <v>0.1</v>
      </c>
      <c r="F149" s="291">
        <v>31800</v>
      </c>
      <c r="G149" s="291">
        <v>286200</v>
      </c>
      <c r="H149" s="292">
        <v>1</v>
      </c>
      <c r="I149" s="291">
        <v>286200</v>
      </c>
      <c r="J149" s="292" t="s">
        <v>663</v>
      </c>
      <c r="K149" s="290">
        <v>2019</v>
      </c>
    </row>
    <row r="150" spans="1:11" s="43" customFormat="1">
      <c r="A150" s="266">
        <v>145</v>
      </c>
      <c r="B150" s="285" t="s">
        <v>13</v>
      </c>
      <c r="C150" s="273">
        <v>10</v>
      </c>
      <c r="D150" s="274">
        <v>90000</v>
      </c>
      <c r="E150" s="275">
        <v>0.1</v>
      </c>
      <c r="F150" s="274">
        <v>9000</v>
      </c>
      <c r="G150" s="274">
        <v>81000</v>
      </c>
      <c r="H150" s="273">
        <v>1</v>
      </c>
      <c r="I150" s="274">
        <v>81000</v>
      </c>
      <c r="J150" s="273" t="s">
        <v>663</v>
      </c>
      <c r="K150" s="276">
        <v>2019</v>
      </c>
    </row>
    <row r="151" spans="1:11" s="43" customFormat="1">
      <c r="A151" s="266">
        <v>146</v>
      </c>
      <c r="B151" s="293" t="s">
        <v>14</v>
      </c>
      <c r="C151" s="292">
        <v>10</v>
      </c>
      <c r="D151" s="291">
        <v>90000</v>
      </c>
      <c r="E151" s="328">
        <v>0.1</v>
      </c>
      <c r="F151" s="291">
        <v>9000</v>
      </c>
      <c r="G151" s="291">
        <v>81000</v>
      </c>
      <c r="H151" s="292">
        <v>1</v>
      </c>
      <c r="I151" s="291">
        <v>81000</v>
      </c>
      <c r="J151" s="292" t="s">
        <v>663</v>
      </c>
      <c r="K151" s="290">
        <v>2019</v>
      </c>
    </row>
    <row r="152" spans="1:11" s="43" customFormat="1">
      <c r="A152" s="266">
        <v>147</v>
      </c>
      <c r="B152" s="285" t="s">
        <v>15</v>
      </c>
      <c r="C152" s="273">
        <v>7</v>
      </c>
      <c r="D152" s="274">
        <v>170000</v>
      </c>
      <c r="E152" s="275">
        <v>0.14000000000000001</v>
      </c>
      <c r="F152" s="274">
        <v>23800</v>
      </c>
      <c r="G152" s="274">
        <v>146200</v>
      </c>
      <c r="H152" s="273">
        <v>1</v>
      </c>
      <c r="I152" s="274">
        <v>146200</v>
      </c>
      <c r="J152" s="273" t="s">
        <v>663</v>
      </c>
      <c r="K152" s="276">
        <v>2019</v>
      </c>
    </row>
    <row r="153" spans="1:11" s="43" customFormat="1">
      <c r="A153" s="266">
        <v>148</v>
      </c>
      <c r="B153" s="293" t="s">
        <v>16</v>
      </c>
      <c r="C153" s="292">
        <v>7</v>
      </c>
      <c r="D153" s="291">
        <v>84900</v>
      </c>
      <c r="E153" s="330">
        <v>0.14000000000000001</v>
      </c>
      <c r="F153" s="291">
        <v>11886</v>
      </c>
      <c r="G153" s="291">
        <v>73014</v>
      </c>
      <c r="H153" s="292">
        <v>1</v>
      </c>
      <c r="I153" s="291">
        <v>73014</v>
      </c>
      <c r="J153" s="292" t="s">
        <v>663</v>
      </c>
      <c r="K153" s="290">
        <v>2019</v>
      </c>
    </row>
    <row r="154" spans="1:11" s="43" customFormat="1">
      <c r="A154" s="266">
        <v>149</v>
      </c>
      <c r="B154" s="285" t="s">
        <v>16</v>
      </c>
      <c r="C154" s="273">
        <v>7</v>
      </c>
      <c r="D154" s="274">
        <v>44100</v>
      </c>
      <c r="E154" s="275">
        <v>0.14000000000000001</v>
      </c>
      <c r="F154" s="274">
        <v>6174</v>
      </c>
      <c r="G154" s="274">
        <v>37926</v>
      </c>
      <c r="H154" s="273">
        <v>1</v>
      </c>
      <c r="I154" s="274">
        <v>37926</v>
      </c>
      <c r="J154" s="273" t="s">
        <v>663</v>
      </c>
      <c r="K154" s="276">
        <v>2019</v>
      </c>
    </row>
    <row r="155" spans="1:11" s="43" customFormat="1" ht="26.25" customHeight="1">
      <c r="A155" s="266">
        <v>150</v>
      </c>
      <c r="B155" s="289" t="s">
        <v>17</v>
      </c>
      <c r="C155" s="292">
        <v>5</v>
      </c>
      <c r="D155" s="291">
        <v>266000</v>
      </c>
      <c r="E155" s="329">
        <v>0.2</v>
      </c>
      <c r="F155" s="291">
        <v>53200</v>
      </c>
      <c r="G155" s="291">
        <v>212800</v>
      </c>
      <c r="H155" s="292">
        <v>1</v>
      </c>
      <c r="I155" s="291">
        <v>212800</v>
      </c>
      <c r="J155" s="292" t="s">
        <v>663</v>
      </c>
      <c r="K155" s="290">
        <v>2019</v>
      </c>
    </row>
    <row r="156" spans="1:11" s="43" customFormat="1">
      <c r="A156" s="266">
        <v>151</v>
      </c>
      <c r="B156" s="285" t="s">
        <v>18</v>
      </c>
      <c r="C156" s="273">
        <v>8</v>
      </c>
      <c r="D156" s="274">
        <v>245000</v>
      </c>
      <c r="E156" s="333">
        <v>0.125</v>
      </c>
      <c r="F156" s="274">
        <v>30625</v>
      </c>
      <c r="G156" s="274">
        <v>214375</v>
      </c>
      <c r="H156" s="273">
        <v>1</v>
      </c>
      <c r="I156" s="274">
        <v>214375</v>
      </c>
      <c r="J156" s="273" t="s">
        <v>663</v>
      </c>
      <c r="K156" s="276">
        <v>2019</v>
      </c>
    </row>
    <row r="157" spans="1:11" s="43" customFormat="1" ht="30" customHeight="1">
      <c r="A157" s="266">
        <v>152</v>
      </c>
      <c r="B157" s="289" t="s">
        <v>23</v>
      </c>
      <c r="C157" s="292">
        <v>10</v>
      </c>
      <c r="D157" s="291">
        <v>87200</v>
      </c>
      <c r="E157" s="330">
        <v>0.1</v>
      </c>
      <c r="F157" s="291">
        <v>8720</v>
      </c>
      <c r="G157" s="291">
        <v>78480</v>
      </c>
      <c r="H157" s="292">
        <v>1</v>
      </c>
      <c r="I157" s="291">
        <v>78480</v>
      </c>
      <c r="J157" s="292" t="s">
        <v>663</v>
      </c>
      <c r="K157" s="290">
        <v>2019</v>
      </c>
    </row>
    <row r="158" spans="1:11" s="43" customFormat="1">
      <c r="A158" s="266">
        <v>153</v>
      </c>
      <c r="B158" s="285" t="s">
        <v>24</v>
      </c>
      <c r="C158" s="273">
        <v>7</v>
      </c>
      <c r="D158" s="274">
        <v>6500</v>
      </c>
      <c r="E158" s="275">
        <v>0.14000000000000001</v>
      </c>
      <c r="F158" s="274">
        <v>910</v>
      </c>
      <c r="G158" s="274">
        <v>5590</v>
      </c>
      <c r="H158" s="273">
        <v>1</v>
      </c>
      <c r="I158" s="274">
        <v>5590</v>
      </c>
      <c r="J158" s="273" t="s">
        <v>663</v>
      </c>
      <c r="K158" s="276">
        <v>2019</v>
      </c>
    </row>
    <row r="159" spans="1:11" s="43" customFormat="1" ht="27" customHeight="1">
      <c r="A159" s="266">
        <v>154</v>
      </c>
      <c r="B159" s="289" t="s">
        <v>25</v>
      </c>
      <c r="C159" s="292">
        <v>5</v>
      </c>
      <c r="D159" s="291">
        <v>206900</v>
      </c>
      <c r="E159" s="332">
        <v>0.2</v>
      </c>
      <c r="F159" s="291">
        <v>41380</v>
      </c>
      <c r="G159" s="291">
        <v>165520</v>
      </c>
      <c r="H159" s="292">
        <v>1</v>
      </c>
      <c r="I159" s="291">
        <v>165520</v>
      </c>
      <c r="J159" s="292" t="s">
        <v>663</v>
      </c>
      <c r="K159" s="290">
        <v>2019</v>
      </c>
    </row>
    <row r="160" spans="1:11" s="43" customFormat="1" ht="50.25" customHeight="1">
      <c r="A160" s="266">
        <v>155</v>
      </c>
      <c r="B160" s="296" t="s">
        <v>965</v>
      </c>
      <c r="C160" s="273">
        <v>10</v>
      </c>
      <c r="D160" s="274">
        <v>34416000</v>
      </c>
      <c r="E160" s="331">
        <v>0.1</v>
      </c>
      <c r="F160" s="274">
        <v>3441600</v>
      </c>
      <c r="G160" s="274">
        <v>30974400</v>
      </c>
      <c r="H160" s="273">
        <v>1</v>
      </c>
      <c r="I160" s="274">
        <v>30974400</v>
      </c>
      <c r="J160" s="273" t="s">
        <v>663</v>
      </c>
      <c r="K160" s="276">
        <v>2019</v>
      </c>
    </row>
    <row r="161" spans="1:11" s="43" customFormat="1" ht="42.75" customHeight="1">
      <c r="A161" s="266">
        <v>156</v>
      </c>
      <c r="B161" s="294" t="s">
        <v>855</v>
      </c>
      <c r="C161" s="292">
        <v>10</v>
      </c>
      <c r="D161" s="291">
        <v>16800000</v>
      </c>
      <c r="E161" s="332">
        <v>0.1</v>
      </c>
      <c r="F161" s="291">
        <v>1680000</v>
      </c>
      <c r="G161" s="291">
        <v>15120000</v>
      </c>
      <c r="H161" s="292">
        <v>1</v>
      </c>
      <c r="I161" s="291">
        <v>15120000</v>
      </c>
      <c r="J161" s="292" t="s">
        <v>663</v>
      </c>
      <c r="K161" s="290">
        <v>2019</v>
      </c>
    </row>
    <row r="162" spans="1:11" s="43" customFormat="1" ht="53.25" customHeight="1">
      <c r="A162" s="266">
        <v>157</v>
      </c>
      <c r="B162" s="296" t="s">
        <v>860</v>
      </c>
      <c r="C162" s="273">
        <v>5</v>
      </c>
      <c r="D162" s="274">
        <v>197000</v>
      </c>
      <c r="E162" s="331">
        <v>0</v>
      </c>
      <c r="F162" s="274">
        <v>0</v>
      </c>
      <c r="G162" s="274">
        <v>197000</v>
      </c>
      <c r="H162" s="273">
        <v>1</v>
      </c>
      <c r="I162" s="274">
        <v>197000</v>
      </c>
      <c r="J162" s="274" t="s">
        <v>663</v>
      </c>
      <c r="K162" s="276">
        <v>2020</v>
      </c>
    </row>
    <row r="163" spans="1:11" s="43" customFormat="1" ht="42.75" customHeight="1">
      <c r="A163" s="266">
        <v>158</v>
      </c>
      <c r="B163" s="298" t="s">
        <v>861</v>
      </c>
      <c r="C163" s="292">
        <v>7</v>
      </c>
      <c r="D163" s="291">
        <v>5900</v>
      </c>
      <c r="E163" s="332">
        <v>0</v>
      </c>
      <c r="F163" s="291">
        <v>0</v>
      </c>
      <c r="G163" s="291">
        <v>5900</v>
      </c>
      <c r="H163" s="292">
        <v>1</v>
      </c>
      <c r="I163" s="291">
        <v>5900</v>
      </c>
      <c r="J163" s="292" t="s">
        <v>663</v>
      </c>
      <c r="K163" s="290">
        <v>2020</v>
      </c>
    </row>
    <row r="164" spans="1:11" s="43" customFormat="1" ht="53.25" customHeight="1">
      <c r="A164" s="266">
        <v>159</v>
      </c>
      <c r="B164" s="296" t="s">
        <v>862</v>
      </c>
      <c r="C164" s="273">
        <v>3</v>
      </c>
      <c r="D164" s="274">
        <v>15200</v>
      </c>
      <c r="E164" s="331">
        <v>0</v>
      </c>
      <c r="F164" s="276">
        <v>0</v>
      </c>
      <c r="G164" s="274">
        <v>15200</v>
      </c>
      <c r="H164" s="273">
        <v>1</v>
      </c>
      <c r="I164" s="274">
        <v>15200</v>
      </c>
      <c r="J164" s="274" t="s">
        <v>663</v>
      </c>
      <c r="K164" s="276">
        <v>2020</v>
      </c>
    </row>
    <row r="165" spans="1:11" s="43" customFormat="1" ht="53.25" customHeight="1">
      <c r="A165" s="266">
        <v>160</v>
      </c>
      <c r="B165" s="298" t="s">
        <v>863</v>
      </c>
      <c r="C165" s="292">
        <v>3</v>
      </c>
      <c r="D165" s="291">
        <v>18500</v>
      </c>
      <c r="E165" s="332">
        <v>0</v>
      </c>
      <c r="F165" s="291">
        <v>0</v>
      </c>
      <c r="G165" s="291">
        <v>18500</v>
      </c>
      <c r="H165" s="292">
        <v>1</v>
      </c>
      <c r="I165" s="291">
        <v>18500</v>
      </c>
      <c r="J165" s="292" t="s">
        <v>663</v>
      </c>
      <c r="K165" s="290">
        <v>2020</v>
      </c>
    </row>
    <row r="166" spans="1:11" s="43" customFormat="1" ht="53.25" customHeight="1">
      <c r="A166" s="266">
        <v>161</v>
      </c>
      <c r="B166" s="296" t="s">
        <v>864</v>
      </c>
      <c r="C166" s="273">
        <v>3</v>
      </c>
      <c r="D166" s="274">
        <v>11500</v>
      </c>
      <c r="E166" s="331">
        <v>0</v>
      </c>
      <c r="F166" s="276">
        <v>0</v>
      </c>
      <c r="G166" s="274">
        <v>11500</v>
      </c>
      <c r="H166" s="273">
        <v>1</v>
      </c>
      <c r="I166" s="274">
        <v>11500</v>
      </c>
      <c r="J166" s="274" t="s">
        <v>663</v>
      </c>
      <c r="K166" s="276">
        <v>2020</v>
      </c>
    </row>
    <row r="167" spans="1:11" s="43" customFormat="1" ht="53.25" customHeight="1">
      <c r="A167" s="266">
        <v>162</v>
      </c>
      <c r="B167" s="298" t="s">
        <v>865</v>
      </c>
      <c r="C167" s="292">
        <v>7</v>
      </c>
      <c r="D167" s="291">
        <v>44700</v>
      </c>
      <c r="E167" s="332">
        <v>0</v>
      </c>
      <c r="F167" s="291">
        <v>0</v>
      </c>
      <c r="G167" s="291">
        <v>44700</v>
      </c>
      <c r="H167" s="292">
        <v>1</v>
      </c>
      <c r="I167" s="291">
        <v>44700</v>
      </c>
      <c r="J167" s="292" t="s">
        <v>663</v>
      </c>
      <c r="K167" s="290">
        <v>2020</v>
      </c>
    </row>
    <row r="168" spans="1:11" s="43" customFormat="1" ht="25.5">
      <c r="A168" s="266">
        <v>163</v>
      </c>
      <c r="B168" s="296" t="s">
        <v>866</v>
      </c>
      <c r="C168" s="273">
        <v>7</v>
      </c>
      <c r="D168" s="274">
        <v>10000</v>
      </c>
      <c r="E168" s="331">
        <v>0</v>
      </c>
      <c r="F168" s="276">
        <v>0</v>
      </c>
      <c r="G168" s="274">
        <v>10000</v>
      </c>
      <c r="H168" s="273">
        <v>1</v>
      </c>
      <c r="I168" s="274">
        <v>10000</v>
      </c>
      <c r="J168" s="274" t="s">
        <v>663</v>
      </c>
      <c r="K168" s="276">
        <v>2020</v>
      </c>
    </row>
    <row r="169" spans="1:11" s="43" customFormat="1" ht="25.5">
      <c r="A169" s="266">
        <v>164</v>
      </c>
      <c r="B169" s="298" t="s">
        <v>867</v>
      </c>
      <c r="C169" s="292">
        <v>7</v>
      </c>
      <c r="D169" s="291">
        <v>9000</v>
      </c>
      <c r="E169" s="332">
        <v>0</v>
      </c>
      <c r="F169" s="291">
        <v>0</v>
      </c>
      <c r="G169" s="291">
        <v>3000</v>
      </c>
      <c r="H169" s="292">
        <v>3</v>
      </c>
      <c r="I169" s="291">
        <v>90000</v>
      </c>
      <c r="J169" s="292" t="s">
        <v>663</v>
      </c>
      <c r="K169" s="290">
        <v>2020</v>
      </c>
    </row>
    <row r="170" spans="1:11" s="43" customFormat="1" ht="25.5">
      <c r="A170" s="582">
        <v>165</v>
      </c>
      <c r="B170" s="296" t="s">
        <v>868</v>
      </c>
      <c r="C170" s="273">
        <v>7</v>
      </c>
      <c r="D170" s="274">
        <v>88000</v>
      </c>
      <c r="E170" s="331">
        <v>0</v>
      </c>
      <c r="F170" s="276">
        <v>0</v>
      </c>
      <c r="G170" s="274">
        <v>5500</v>
      </c>
      <c r="H170" s="273">
        <v>1</v>
      </c>
      <c r="I170" s="274">
        <v>5500</v>
      </c>
      <c r="J170" s="274" t="s">
        <v>663</v>
      </c>
      <c r="K170" s="276">
        <v>2020</v>
      </c>
    </row>
    <row r="171" spans="1:11" s="43" customFormat="1">
      <c r="A171" s="266">
        <v>166</v>
      </c>
      <c r="B171" s="298" t="s">
        <v>869</v>
      </c>
      <c r="C171" s="292">
        <v>20</v>
      </c>
      <c r="D171" s="291">
        <v>498000</v>
      </c>
      <c r="E171" s="332">
        <v>0</v>
      </c>
      <c r="F171" s="291">
        <v>0</v>
      </c>
      <c r="G171" s="291">
        <v>249000</v>
      </c>
      <c r="H171" s="292">
        <v>2</v>
      </c>
      <c r="I171" s="291">
        <v>498000</v>
      </c>
      <c r="J171" s="291" t="s">
        <v>663</v>
      </c>
      <c r="K171" s="290">
        <v>2020</v>
      </c>
    </row>
    <row r="172" spans="1:11" s="43" customFormat="1">
      <c r="A172" s="266">
        <v>167</v>
      </c>
      <c r="B172" s="296" t="s">
        <v>892</v>
      </c>
      <c r="C172" s="273">
        <v>20</v>
      </c>
      <c r="D172" s="274">
        <v>995000</v>
      </c>
      <c r="E172" s="331">
        <v>0</v>
      </c>
      <c r="F172" s="274">
        <v>0</v>
      </c>
      <c r="G172" s="274">
        <v>49750</v>
      </c>
      <c r="H172" s="274">
        <v>20</v>
      </c>
      <c r="I172" s="274">
        <v>995000</v>
      </c>
      <c r="J172" s="274" t="s">
        <v>663</v>
      </c>
      <c r="K172" s="276">
        <v>2020</v>
      </c>
    </row>
    <row r="173" spans="1:11" s="43" customFormat="1">
      <c r="A173" s="266">
        <v>168</v>
      </c>
      <c r="B173" s="298" t="s">
        <v>144</v>
      </c>
      <c r="C173" s="292">
        <v>30</v>
      </c>
      <c r="D173" s="291">
        <v>4200000</v>
      </c>
      <c r="E173" s="332">
        <v>0</v>
      </c>
      <c r="F173" s="291">
        <v>0</v>
      </c>
      <c r="G173" s="291">
        <v>2100000</v>
      </c>
      <c r="H173" s="292">
        <v>2</v>
      </c>
      <c r="I173" s="291">
        <v>4200000</v>
      </c>
      <c r="J173" s="291" t="s">
        <v>663</v>
      </c>
      <c r="K173" s="290">
        <v>2020</v>
      </c>
    </row>
    <row r="174" spans="1:11" s="43" customFormat="1">
      <c r="A174" s="266">
        <v>169</v>
      </c>
      <c r="B174" s="296" t="s">
        <v>872</v>
      </c>
      <c r="C174" s="273">
        <v>10</v>
      </c>
      <c r="D174" s="274">
        <v>42000</v>
      </c>
      <c r="E174" s="331">
        <v>0</v>
      </c>
      <c r="F174" s="274">
        <v>0</v>
      </c>
      <c r="G174" s="274">
        <v>42000</v>
      </c>
      <c r="H174" s="274">
        <v>1</v>
      </c>
      <c r="I174" s="274">
        <v>42000</v>
      </c>
      <c r="J174" s="274" t="s">
        <v>663</v>
      </c>
      <c r="K174" s="276">
        <v>2020</v>
      </c>
    </row>
    <row r="175" spans="1:11" s="43" customFormat="1" ht="76.5">
      <c r="A175" s="266">
        <v>170</v>
      </c>
      <c r="B175" s="298" t="s">
        <v>873</v>
      </c>
      <c r="C175" s="292">
        <v>5</v>
      </c>
      <c r="D175" s="291">
        <v>303900</v>
      </c>
      <c r="E175" s="332">
        <v>0</v>
      </c>
      <c r="F175" s="291">
        <v>0</v>
      </c>
      <c r="G175" s="291">
        <v>303900</v>
      </c>
      <c r="H175" s="292">
        <v>1</v>
      </c>
      <c r="I175" s="291">
        <v>303900</v>
      </c>
      <c r="J175" s="291" t="s">
        <v>663</v>
      </c>
      <c r="K175" s="290">
        <v>2020</v>
      </c>
    </row>
    <row r="176" spans="1:11" s="43" customFormat="1" ht="30">
      <c r="A176" s="266">
        <v>171</v>
      </c>
      <c r="B176" s="334" t="s">
        <v>874</v>
      </c>
      <c r="C176" s="273">
        <v>7</v>
      </c>
      <c r="D176" s="274">
        <v>35100</v>
      </c>
      <c r="E176" s="331">
        <v>0</v>
      </c>
      <c r="F176" s="274">
        <v>0</v>
      </c>
      <c r="G176" s="274">
        <v>35100</v>
      </c>
      <c r="H176" s="274">
        <v>1</v>
      </c>
      <c r="I176" s="274">
        <v>35100</v>
      </c>
      <c r="J176" s="274" t="s">
        <v>663</v>
      </c>
      <c r="K176" s="276">
        <v>2020</v>
      </c>
    </row>
    <row r="177" spans="1:11" s="43" customFormat="1" ht="38.25">
      <c r="A177" s="266">
        <v>172</v>
      </c>
      <c r="B177" s="298" t="s">
        <v>875</v>
      </c>
      <c r="C177" s="292">
        <v>7</v>
      </c>
      <c r="D177" s="291">
        <v>18900</v>
      </c>
      <c r="E177" s="332">
        <v>0</v>
      </c>
      <c r="F177" s="291">
        <v>0</v>
      </c>
      <c r="G177" s="291">
        <v>18900</v>
      </c>
      <c r="H177" s="292">
        <v>1</v>
      </c>
      <c r="I177" s="291">
        <v>18900</v>
      </c>
      <c r="J177" s="291" t="s">
        <v>663</v>
      </c>
      <c r="K177" s="290">
        <v>2020</v>
      </c>
    </row>
    <row r="178" spans="1:11" s="43" customFormat="1">
      <c r="A178" s="266">
        <v>173</v>
      </c>
      <c r="B178" s="335" t="s">
        <v>876</v>
      </c>
      <c r="C178" s="273">
        <v>10</v>
      </c>
      <c r="D178" s="274">
        <v>59000</v>
      </c>
      <c r="E178" s="331">
        <v>0</v>
      </c>
      <c r="F178" s="274">
        <v>0</v>
      </c>
      <c r="G178" s="274">
        <v>59000</v>
      </c>
      <c r="H178" s="274">
        <v>1</v>
      </c>
      <c r="I178" s="274">
        <v>59000</v>
      </c>
      <c r="J178" s="274" t="s">
        <v>663</v>
      </c>
      <c r="K178" s="276">
        <v>2020</v>
      </c>
    </row>
    <row r="179" spans="1:11" s="43" customFormat="1" ht="42.75">
      <c r="A179" s="266">
        <v>174</v>
      </c>
      <c r="B179" s="298" t="s">
        <v>886</v>
      </c>
      <c r="C179" s="292">
        <v>10</v>
      </c>
      <c r="D179" s="291">
        <v>400000</v>
      </c>
      <c r="E179" s="332">
        <v>0</v>
      </c>
      <c r="F179" s="291">
        <v>0</v>
      </c>
      <c r="G179" s="291">
        <v>100000</v>
      </c>
      <c r="H179" s="292">
        <v>4</v>
      </c>
      <c r="I179" s="291">
        <v>400000</v>
      </c>
      <c r="J179" s="519" t="s">
        <v>972</v>
      </c>
      <c r="K179" s="290">
        <v>2020</v>
      </c>
    </row>
    <row r="180" spans="1:11" s="43" customFormat="1" ht="42.75">
      <c r="A180" s="266">
        <v>175</v>
      </c>
      <c r="B180" s="309" t="s">
        <v>886</v>
      </c>
      <c r="C180" s="273">
        <v>10</v>
      </c>
      <c r="D180" s="274">
        <v>440000</v>
      </c>
      <c r="E180" s="331">
        <v>0</v>
      </c>
      <c r="F180" s="274">
        <v>0</v>
      </c>
      <c r="G180" s="274">
        <v>110000</v>
      </c>
      <c r="H180" s="274">
        <v>4</v>
      </c>
      <c r="I180" s="274">
        <v>440000</v>
      </c>
      <c r="J180" s="519" t="s">
        <v>972</v>
      </c>
      <c r="K180" s="276">
        <v>2020</v>
      </c>
    </row>
    <row r="181" spans="1:11" s="43" customFormat="1" ht="65.25" customHeight="1">
      <c r="A181" s="266">
        <v>176</v>
      </c>
      <c r="B181" s="298" t="s">
        <v>963</v>
      </c>
      <c r="C181" s="310"/>
      <c r="D181" s="518">
        <v>637806.4</v>
      </c>
      <c r="E181" s="332">
        <v>0</v>
      </c>
      <c r="F181" s="291">
        <v>0</v>
      </c>
      <c r="G181" s="518">
        <v>637806.4</v>
      </c>
      <c r="H181" s="291">
        <v>1</v>
      </c>
      <c r="I181" s="518">
        <f>+Таблица1[[#This Row],[Ընդամենը սկզբնական արժեք]]-Таблица1[[#This Row],[Կուտակված մաշվածություն]]</f>
        <v>637806.4</v>
      </c>
      <c r="J181" s="519" t="s">
        <v>964</v>
      </c>
      <c r="K181" s="290">
        <v>2020</v>
      </c>
    </row>
    <row r="182" spans="1:11" s="43" customFormat="1" ht="22.5" customHeight="1">
      <c r="A182" s="266">
        <v>177</v>
      </c>
      <c r="B182" s="310" t="s">
        <v>966</v>
      </c>
      <c r="C182" s="310"/>
      <c r="D182" s="291">
        <v>35000000</v>
      </c>
      <c r="E182" s="332">
        <v>0</v>
      </c>
      <c r="F182" s="291">
        <v>0</v>
      </c>
      <c r="G182" s="291">
        <v>35000000</v>
      </c>
      <c r="H182" s="291">
        <v>1</v>
      </c>
      <c r="I182" s="291">
        <f>+Таблица1[[#This Row],[Ընդամենը սկզբնական արժեք]]-Таблица1[[#This Row],[Կուտակված մաշվածություն]]</f>
        <v>35000000</v>
      </c>
      <c r="J182" s="520" t="s">
        <v>967</v>
      </c>
      <c r="K182" s="290">
        <v>2020</v>
      </c>
    </row>
    <row r="183" spans="1:11" s="43" customFormat="1" ht="27" customHeight="1">
      <c r="A183" s="266">
        <v>178</v>
      </c>
      <c r="B183" s="298" t="s">
        <v>968</v>
      </c>
      <c r="C183" s="310"/>
      <c r="D183" s="291">
        <v>31300000</v>
      </c>
      <c r="E183" s="332">
        <v>0</v>
      </c>
      <c r="F183" s="291">
        <v>0</v>
      </c>
      <c r="G183" s="291">
        <v>31300000</v>
      </c>
      <c r="H183" s="291">
        <v>1</v>
      </c>
      <c r="I183" s="291">
        <v>31300000</v>
      </c>
      <c r="J183" s="520"/>
      <c r="K183" s="290">
        <v>2020</v>
      </c>
    </row>
    <row r="184" spans="1:11" s="43" customFormat="1" ht="27" customHeight="1">
      <c r="A184" s="266">
        <v>179</v>
      </c>
      <c r="B184" s="298" t="s">
        <v>969</v>
      </c>
      <c r="C184" s="310"/>
      <c r="D184" s="291">
        <v>21900000</v>
      </c>
      <c r="E184" s="332">
        <v>0</v>
      </c>
      <c r="F184" s="291">
        <v>0</v>
      </c>
      <c r="G184" s="291">
        <v>21900000</v>
      </c>
      <c r="H184" s="291">
        <v>1</v>
      </c>
      <c r="I184" s="291">
        <v>21900000</v>
      </c>
      <c r="J184" s="520"/>
      <c r="K184" s="290">
        <v>2020</v>
      </c>
    </row>
    <row r="185" spans="1:11" s="43" customFormat="1" ht="36">
      <c r="A185" s="266">
        <v>180</v>
      </c>
      <c r="B185" s="298" t="s">
        <v>970</v>
      </c>
      <c r="C185" s="310"/>
      <c r="D185" s="291">
        <v>10900000</v>
      </c>
      <c r="E185" s="332">
        <v>0</v>
      </c>
      <c r="F185" s="291">
        <v>0</v>
      </c>
      <c r="G185" s="291">
        <v>10900000</v>
      </c>
      <c r="H185" s="291">
        <v>1</v>
      </c>
      <c r="I185" s="291">
        <v>10900000</v>
      </c>
      <c r="J185" s="521" t="s">
        <v>971</v>
      </c>
      <c r="K185" s="290">
        <v>2020</v>
      </c>
    </row>
    <row r="186" spans="1:11" s="43" customFormat="1">
      <c r="A186" s="266">
        <v>181</v>
      </c>
      <c r="B186" s="310" t="s">
        <v>127</v>
      </c>
      <c r="C186" s="310"/>
      <c r="D186" s="291">
        <v>195000</v>
      </c>
      <c r="E186" s="585"/>
      <c r="F186" s="291">
        <v>0</v>
      </c>
      <c r="G186" s="291">
        <v>65000</v>
      </c>
      <c r="H186" s="291">
        <v>3</v>
      </c>
      <c r="I186" s="291">
        <f>+Таблица1[[#This Row],[Միավորի արժեքը ]]*Таблица1[[#This Row],[Քանակը]]</f>
        <v>195000</v>
      </c>
      <c r="J186" s="520"/>
      <c r="K186" s="290">
        <v>2020</v>
      </c>
    </row>
    <row r="187" spans="1:11" s="43" customFormat="1">
      <c r="A187" s="582">
        <v>182</v>
      </c>
      <c r="B187" s="309" t="s">
        <v>127</v>
      </c>
      <c r="C187" s="309"/>
      <c r="D187" s="274">
        <v>55000</v>
      </c>
      <c r="E187" s="597"/>
      <c r="F187" s="274">
        <v>0</v>
      </c>
      <c r="G187" s="274">
        <v>55000</v>
      </c>
      <c r="H187" s="274">
        <v>1</v>
      </c>
      <c r="I187" s="274">
        <f>+Таблица1[[#This Row],[Միավորի արժեքը ]]*Таблица1[[#This Row],[Քանակը]]</f>
        <v>55000</v>
      </c>
      <c r="J187" s="583"/>
      <c r="K187" s="276">
        <v>2020</v>
      </c>
    </row>
    <row r="188" spans="1:11" s="43" customFormat="1">
      <c r="A188" s="266">
        <v>183</v>
      </c>
      <c r="B188" s="310" t="s">
        <v>171</v>
      </c>
      <c r="C188" s="310"/>
      <c r="D188" s="291">
        <v>110000</v>
      </c>
      <c r="E188" s="585">
        <v>0</v>
      </c>
      <c r="F188" s="291">
        <v>0</v>
      </c>
      <c r="G188" s="291">
        <v>11000</v>
      </c>
      <c r="H188" s="291">
        <v>10</v>
      </c>
      <c r="I188" s="291">
        <f>+Таблица1[[#This Row],[Միավորի արժեքը ]]*Таблица1[[#This Row],[Քանակը]]</f>
        <v>110000</v>
      </c>
      <c r="J188" s="520"/>
      <c r="K188" s="290">
        <v>2020</v>
      </c>
    </row>
    <row r="189" spans="1:11" s="43" customFormat="1">
      <c r="A189" s="582">
        <v>184</v>
      </c>
      <c r="B189" s="309" t="s">
        <v>979</v>
      </c>
      <c r="C189" s="309"/>
      <c r="D189" s="274">
        <v>60000</v>
      </c>
      <c r="E189" s="597">
        <v>0</v>
      </c>
      <c r="F189" s="274">
        <v>0</v>
      </c>
      <c r="G189" s="274">
        <v>60000</v>
      </c>
      <c r="H189" s="274">
        <v>1</v>
      </c>
      <c r="I189" s="274">
        <f>+Таблица1[[#This Row],[Միավորի արժեքը ]]*Таблица1[[#This Row],[Քանակը]]</f>
        <v>60000</v>
      </c>
      <c r="J189" s="583"/>
      <c r="K189" s="276">
        <v>2020</v>
      </c>
    </row>
    <row r="190" spans="1:11" s="43" customFormat="1">
      <c r="A190" s="266">
        <v>185</v>
      </c>
      <c r="B190" s="310" t="s">
        <v>150</v>
      </c>
      <c r="C190" s="310"/>
      <c r="D190" s="291">
        <v>75000</v>
      </c>
      <c r="E190" s="585">
        <v>0</v>
      </c>
      <c r="F190" s="291">
        <v>0</v>
      </c>
      <c r="G190" s="291">
        <v>75000</v>
      </c>
      <c r="H190" s="291">
        <v>1</v>
      </c>
      <c r="I190" s="291">
        <f>+Таблица1[[#This Row],[Միավորի արժեքը ]]*Таблица1[[#This Row],[Քանակը]]</f>
        <v>75000</v>
      </c>
      <c r="J190" s="520"/>
      <c r="K190" s="290">
        <v>2020</v>
      </c>
    </row>
    <row r="191" spans="1:11" s="43" customFormat="1">
      <c r="A191" s="582">
        <v>186</v>
      </c>
      <c r="B191" s="309" t="s">
        <v>973</v>
      </c>
      <c r="C191" s="309"/>
      <c r="D191" s="274">
        <v>32000000</v>
      </c>
      <c r="E191" s="597">
        <v>0</v>
      </c>
      <c r="F191" s="274">
        <v>0</v>
      </c>
      <c r="G191" s="274">
        <v>32000000</v>
      </c>
      <c r="H191" s="274">
        <v>1</v>
      </c>
      <c r="I191" s="274">
        <v>32000000</v>
      </c>
      <c r="J191" s="598" t="s">
        <v>980</v>
      </c>
      <c r="K191" s="276">
        <v>2020</v>
      </c>
    </row>
    <row r="192" spans="1:11" s="43" customFormat="1">
      <c r="A192" s="266">
        <v>187</v>
      </c>
      <c r="B192" s="310" t="s">
        <v>981</v>
      </c>
      <c r="C192" s="310"/>
      <c r="D192" s="291">
        <v>36800</v>
      </c>
      <c r="E192" s="585">
        <v>0</v>
      </c>
      <c r="F192" s="291">
        <v>0</v>
      </c>
      <c r="G192" s="291">
        <v>2300</v>
      </c>
      <c r="H192" s="291">
        <v>16</v>
      </c>
      <c r="I192" s="291">
        <f>+Таблица1[[#This Row],[Միավորի արժեքը ]]*Таблица1[[#This Row],[Քանակը]]</f>
        <v>36800</v>
      </c>
      <c r="J192" s="520"/>
      <c r="K192" s="290">
        <v>2020</v>
      </c>
    </row>
    <row r="193" spans="1:11" s="43" customFormat="1">
      <c r="A193" s="608">
        <v>188</v>
      </c>
      <c r="B193" s="609" t="s">
        <v>982</v>
      </c>
      <c r="C193" s="609"/>
      <c r="D193" s="610">
        <v>25000</v>
      </c>
      <c r="E193" s="611"/>
      <c r="F193" s="610"/>
      <c r="G193" s="610">
        <v>2500</v>
      </c>
      <c r="H193" s="610">
        <v>10</v>
      </c>
      <c r="I193" s="610">
        <v>25000</v>
      </c>
      <c r="J193" s="612"/>
      <c r="K193" s="613">
        <v>2020</v>
      </c>
    </row>
    <row r="194" spans="1:11" s="43" customFormat="1" ht="25.5">
      <c r="A194" s="266">
        <v>189</v>
      </c>
      <c r="B194" s="584" t="s">
        <v>978</v>
      </c>
      <c r="C194" s="584">
        <v>10</v>
      </c>
      <c r="D194" s="291">
        <v>8200000</v>
      </c>
      <c r="E194" s="585">
        <v>0</v>
      </c>
      <c r="F194" s="291">
        <v>0</v>
      </c>
      <c r="G194" s="291">
        <v>8200000</v>
      </c>
      <c r="H194" s="291">
        <v>1</v>
      </c>
      <c r="I194" s="291">
        <v>8200000</v>
      </c>
      <c r="J194" s="520"/>
      <c r="K194" s="290">
        <v>2020</v>
      </c>
    </row>
    <row r="195" spans="1:11" s="43" customFormat="1" ht="25.5">
      <c r="A195" s="599">
        <v>190</v>
      </c>
      <c r="B195" s="615" t="s">
        <v>1028</v>
      </c>
      <c r="C195" s="615">
        <v>10</v>
      </c>
      <c r="D195" s="291">
        <v>32500000</v>
      </c>
      <c r="E195" s="614">
        <v>0</v>
      </c>
      <c r="F195" s="291">
        <v>0</v>
      </c>
      <c r="G195" s="291">
        <v>32500000</v>
      </c>
      <c r="H195" s="291">
        <v>1</v>
      </c>
      <c r="I195" s="291">
        <v>32500000</v>
      </c>
      <c r="J195" s="607"/>
      <c r="K195" s="290">
        <v>2020</v>
      </c>
    </row>
    <row r="196" spans="1:11">
      <c r="A196" s="1"/>
      <c r="B196" s="586"/>
      <c r="C196" s="587"/>
      <c r="D196" s="587"/>
      <c r="E196" s="587"/>
      <c r="F196" s="587"/>
      <c r="G196" s="587"/>
      <c r="H196" s="587"/>
      <c r="I196" s="588">
        <f>SUBTOTAL(109,I6:I195)</f>
        <v>307756530.39999998</v>
      </c>
      <c r="J196" s="589"/>
      <c r="K196" s="587"/>
    </row>
    <row r="198" spans="1:11" ht="30" customHeight="1">
      <c r="C198" s="623" t="s">
        <v>1048</v>
      </c>
      <c r="D198" s="623"/>
      <c r="E198" s="623"/>
      <c r="F198" s="623"/>
      <c r="G198" s="620"/>
      <c r="H198" s="616" t="s">
        <v>1047</v>
      </c>
    </row>
  </sheetData>
  <mergeCells count="3">
    <mergeCell ref="A2:K2"/>
    <mergeCell ref="J1:K1"/>
    <mergeCell ref="C198:F198"/>
  </mergeCells>
  <pageMargins left="0.7" right="0.7" top="0.75" bottom="0.75" header="0.3" footer="0.3"/>
  <pageSetup paperSize="9" scale="84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97"/>
  <sheetViews>
    <sheetView workbookViewId="0">
      <selection activeCell="C97" sqref="C97:I97"/>
    </sheetView>
  </sheetViews>
  <sheetFormatPr defaultRowHeight="15"/>
  <cols>
    <col min="1" max="1" width="4.7109375" bestFit="1" customWidth="1"/>
    <col min="2" max="2" width="21.42578125" customWidth="1"/>
    <col min="3" max="6" width="13.28515625" customWidth="1"/>
    <col min="7" max="7" width="10.140625" customWidth="1"/>
    <col min="8" max="8" width="14.7109375" customWidth="1"/>
    <col min="9" max="9" width="16.85546875" customWidth="1"/>
    <col min="10" max="10" width="17" customWidth="1"/>
    <col min="11" max="11" width="25.5703125" customWidth="1"/>
  </cols>
  <sheetData>
    <row r="1" spans="1:12" ht="67.5" customHeight="1">
      <c r="I1" s="249"/>
      <c r="J1" s="249"/>
      <c r="K1" s="622" t="s">
        <v>1038</v>
      </c>
      <c r="L1" s="622"/>
    </row>
    <row r="2" spans="1:12" ht="43.5" customHeight="1" thickBot="1">
      <c r="A2" s="625" t="s">
        <v>918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2" ht="63" customHeight="1">
      <c r="A3" s="166" t="s">
        <v>32</v>
      </c>
      <c r="B3" s="223" t="s">
        <v>52</v>
      </c>
      <c r="C3" s="223" t="s">
        <v>51</v>
      </c>
      <c r="D3" s="223" t="s">
        <v>28</v>
      </c>
      <c r="E3" s="148" t="s">
        <v>513</v>
      </c>
      <c r="F3" s="148" t="s">
        <v>824</v>
      </c>
      <c r="G3" s="121" t="s">
        <v>82</v>
      </c>
      <c r="H3" s="229" t="s">
        <v>899</v>
      </c>
      <c r="I3" s="121" t="s">
        <v>278</v>
      </c>
      <c r="J3" s="222" t="s">
        <v>110</v>
      </c>
      <c r="K3" s="121" t="s">
        <v>111</v>
      </c>
      <c r="L3" s="224" t="s">
        <v>186</v>
      </c>
    </row>
    <row r="4" spans="1:12">
      <c r="A4" s="15">
        <v>1</v>
      </c>
      <c r="B4" s="15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</row>
    <row r="5" spans="1:12" ht="42.75">
      <c r="A5" s="64">
        <v>1</v>
      </c>
      <c r="B5" s="26" t="s">
        <v>227</v>
      </c>
      <c r="C5" s="34" t="s">
        <v>59</v>
      </c>
      <c r="D5" s="34">
        <v>80</v>
      </c>
      <c r="E5" s="46">
        <v>199513200</v>
      </c>
      <c r="F5" s="440">
        <v>0.82509999999999994</v>
      </c>
      <c r="G5" s="34">
        <v>1</v>
      </c>
      <c r="H5" s="46">
        <f>+Table10[[#This Row],[Ընդամենը սկզբնական արժեք]]-Table10[[#This Row],[Հաշվեկշռային ընդհանուր արժեքը /հազար դրամ/]]</f>
        <v>164627477</v>
      </c>
      <c r="I5" s="46">
        <v>34885723</v>
      </c>
      <c r="J5" s="46">
        <v>34885723</v>
      </c>
      <c r="K5" s="34" t="s">
        <v>612</v>
      </c>
      <c r="L5" s="434" t="s">
        <v>191</v>
      </c>
    </row>
    <row r="6" spans="1:12" s="43" customFormat="1" ht="29.25">
      <c r="A6" s="64">
        <v>2</v>
      </c>
      <c r="B6" s="59" t="s">
        <v>228</v>
      </c>
      <c r="C6" s="34" t="s">
        <v>59</v>
      </c>
      <c r="D6" s="60">
        <v>20</v>
      </c>
      <c r="E6" s="60"/>
      <c r="F6" s="60"/>
      <c r="G6" s="60">
        <v>1</v>
      </c>
      <c r="H6" s="60"/>
      <c r="I6" s="46">
        <v>3332193</v>
      </c>
      <c r="J6" s="46">
        <v>3332193</v>
      </c>
      <c r="K6" s="60" t="s">
        <v>919</v>
      </c>
      <c r="L6" s="435"/>
    </row>
    <row r="7" spans="1:12" s="43" customFormat="1" ht="42.75">
      <c r="A7" s="64">
        <v>3</v>
      </c>
      <c r="B7" s="57" t="s">
        <v>229</v>
      </c>
      <c r="C7" s="34" t="s">
        <v>59</v>
      </c>
      <c r="D7" s="61">
        <v>20</v>
      </c>
      <c r="E7" s="61">
        <v>0</v>
      </c>
      <c r="F7" s="441">
        <v>1</v>
      </c>
      <c r="G7" s="61">
        <v>1</v>
      </c>
      <c r="H7" s="61"/>
      <c r="I7" s="61">
        <v>0</v>
      </c>
      <c r="J7" s="61">
        <v>0</v>
      </c>
      <c r="K7" s="61" t="s">
        <v>920</v>
      </c>
      <c r="L7" s="436" t="s">
        <v>921</v>
      </c>
    </row>
    <row r="8" spans="1:12" s="43" customFormat="1" ht="85.5">
      <c r="A8" s="64">
        <v>4</v>
      </c>
      <c r="B8" s="59" t="s">
        <v>230</v>
      </c>
      <c r="C8" s="34" t="s">
        <v>59</v>
      </c>
      <c r="D8" s="60">
        <v>20</v>
      </c>
      <c r="E8" s="60">
        <v>0</v>
      </c>
      <c r="F8" s="450">
        <v>1</v>
      </c>
      <c r="G8" s="60">
        <v>1</v>
      </c>
      <c r="H8" s="60"/>
      <c r="I8" s="60">
        <v>0</v>
      </c>
      <c r="J8" s="60">
        <v>0</v>
      </c>
      <c r="K8" s="60" t="s">
        <v>920</v>
      </c>
      <c r="L8" s="435" t="s">
        <v>922</v>
      </c>
    </row>
    <row r="9" spans="1:12" s="43" customFormat="1" ht="42.75">
      <c r="A9" s="64">
        <v>5</v>
      </c>
      <c r="B9" s="57" t="s">
        <v>231</v>
      </c>
      <c r="C9" s="34" t="s">
        <v>59</v>
      </c>
      <c r="D9" s="61">
        <v>20</v>
      </c>
      <c r="E9" s="61">
        <v>0</v>
      </c>
      <c r="F9" s="441">
        <v>1</v>
      </c>
      <c r="G9" s="61"/>
      <c r="H9" s="61"/>
      <c r="I9" s="61">
        <v>0</v>
      </c>
      <c r="J9" s="61">
        <v>0</v>
      </c>
      <c r="K9" s="61" t="s">
        <v>920</v>
      </c>
      <c r="L9" s="436" t="s">
        <v>714</v>
      </c>
    </row>
    <row r="10" spans="1:12" s="43" customFormat="1" ht="51">
      <c r="A10" s="64">
        <v>6</v>
      </c>
      <c r="B10" s="58" t="s">
        <v>232</v>
      </c>
      <c r="C10" s="34" t="s">
        <v>59</v>
      </c>
      <c r="D10" s="60">
        <v>20</v>
      </c>
      <c r="E10" s="60"/>
      <c r="F10" s="450"/>
      <c r="G10" s="60">
        <v>1</v>
      </c>
      <c r="H10" s="60"/>
      <c r="I10" s="449">
        <v>17446112</v>
      </c>
      <c r="J10" s="449">
        <v>17446112</v>
      </c>
      <c r="K10" s="60" t="s">
        <v>68</v>
      </c>
      <c r="L10" s="435" t="s">
        <v>714</v>
      </c>
    </row>
    <row r="11" spans="1:12" s="43" customFormat="1" ht="42.75">
      <c r="A11" s="64">
        <v>7</v>
      </c>
      <c r="B11" s="42" t="s">
        <v>233</v>
      </c>
      <c r="C11" s="34" t="s">
        <v>59</v>
      </c>
      <c r="D11" s="61">
        <v>20</v>
      </c>
      <c r="E11" s="61"/>
      <c r="F11" s="61"/>
      <c r="G11" s="61">
        <v>1</v>
      </c>
      <c r="H11" s="61"/>
      <c r="I11" s="449">
        <v>1033610</v>
      </c>
      <c r="J11" s="449">
        <v>1033610</v>
      </c>
      <c r="K11" s="61" t="s">
        <v>68</v>
      </c>
      <c r="L11" s="436" t="s">
        <v>367</v>
      </c>
    </row>
    <row r="12" spans="1:12" ht="28.5">
      <c r="A12" s="64">
        <v>8</v>
      </c>
      <c r="B12" s="17" t="s">
        <v>234</v>
      </c>
      <c r="C12" s="64" t="s">
        <v>59</v>
      </c>
      <c r="D12" s="64">
        <v>50</v>
      </c>
      <c r="E12" s="64">
        <v>1000000</v>
      </c>
      <c r="F12" s="442">
        <v>0.36</v>
      </c>
      <c r="G12" s="64">
        <v>1</v>
      </c>
      <c r="H12" s="64"/>
      <c r="I12" s="449">
        <v>640000</v>
      </c>
      <c r="J12" s="449">
        <v>640000</v>
      </c>
      <c r="K12" s="64" t="s">
        <v>68</v>
      </c>
      <c r="L12" s="437" t="s">
        <v>923</v>
      </c>
    </row>
    <row r="13" spans="1:12" ht="71.25">
      <c r="A13" s="64">
        <v>9</v>
      </c>
      <c r="B13" s="17" t="s">
        <v>235</v>
      </c>
      <c r="C13" s="64" t="s">
        <v>480</v>
      </c>
      <c r="D13" s="64">
        <v>50</v>
      </c>
      <c r="E13" s="64">
        <v>3510000</v>
      </c>
      <c r="F13" s="442">
        <v>0.18</v>
      </c>
      <c r="G13" s="64">
        <v>2340</v>
      </c>
      <c r="H13" s="64"/>
      <c r="I13" s="64">
        <v>1230</v>
      </c>
      <c r="J13" s="64">
        <v>2878200</v>
      </c>
      <c r="K13" s="34" t="s">
        <v>924</v>
      </c>
      <c r="L13" s="437" t="s">
        <v>215</v>
      </c>
    </row>
    <row r="14" spans="1:12">
      <c r="A14" s="64">
        <v>10</v>
      </c>
      <c r="B14" s="17" t="s">
        <v>236</v>
      </c>
      <c r="C14" s="64" t="s">
        <v>59</v>
      </c>
      <c r="D14" s="64">
        <v>20</v>
      </c>
      <c r="E14" s="64">
        <v>450000</v>
      </c>
      <c r="F14" s="442">
        <v>0.35</v>
      </c>
      <c r="G14" s="64">
        <v>1</v>
      </c>
      <c r="H14" s="64"/>
      <c r="I14" s="64">
        <v>292500</v>
      </c>
      <c r="J14" s="64">
        <v>292500</v>
      </c>
      <c r="K14" s="64" t="s">
        <v>68</v>
      </c>
      <c r="L14" s="437" t="s">
        <v>217</v>
      </c>
    </row>
    <row r="15" spans="1:12" ht="28.5">
      <c r="A15" s="64">
        <v>11</v>
      </c>
      <c r="B15" s="17" t="s">
        <v>237</v>
      </c>
      <c r="C15" s="64" t="s">
        <v>59</v>
      </c>
      <c r="D15" s="64">
        <v>10</v>
      </c>
      <c r="E15" s="64">
        <v>0</v>
      </c>
      <c r="F15" s="442">
        <v>1</v>
      </c>
      <c r="G15" s="64">
        <v>1</v>
      </c>
      <c r="H15" s="64"/>
      <c r="I15" s="64">
        <v>0</v>
      </c>
      <c r="J15" s="64">
        <v>0</v>
      </c>
      <c r="K15" s="64" t="s">
        <v>925</v>
      </c>
      <c r="L15" s="437" t="s">
        <v>198</v>
      </c>
    </row>
    <row r="16" spans="1:12" ht="28.5">
      <c r="A16" s="64">
        <v>12</v>
      </c>
      <c r="B16" s="17" t="s">
        <v>238</v>
      </c>
      <c r="C16" s="64" t="s">
        <v>59</v>
      </c>
      <c r="D16" s="64">
        <v>7</v>
      </c>
      <c r="E16" s="64">
        <v>78000</v>
      </c>
      <c r="F16" s="443">
        <v>0.57099999999999995</v>
      </c>
      <c r="G16" s="64">
        <v>1</v>
      </c>
      <c r="H16" s="64"/>
      <c r="I16" s="64">
        <v>33462</v>
      </c>
      <c r="J16" s="64">
        <v>33462</v>
      </c>
      <c r="K16" s="64" t="s">
        <v>622</v>
      </c>
      <c r="L16" s="437" t="s">
        <v>524</v>
      </c>
    </row>
    <row r="17" spans="1:12" ht="28.5">
      <c r="A17" s="64">
        <v>13</v>
      </c>
      <c r="B17" s="17" t="s">
        <v>239</v>
      </c>
      <c r="C17" s="64" t="s">
        <v>59</v>
      </c>
      <c r="D17" s="64">
        <v>7</v>
      </c>
      <c r="E17" s="64">
        <v>25000</v>
      </c>
      <c r="F17" s="442">
        <v>1</v>
      </c>
      <c r="G17" s="64">
        <v>1</v>
      </c>
      <c r="H17" s="64"/>
      <c r="I17" s="64">
        <v>0</v>
      </c>
      <c r="J17" s="64">
        <v>0</v>
      </c>
      <c r="K17" s="64" t="s">
        <v>68</v>
      </c>
      <c r="L17" s="437" t="s">
        <v>217</v>
      </c>
    </row>
    <row r="18" spans="1:12" ht="57">
      <c r="A18" s="64">
        <v>14</v>
      </c>
      <c r="B18" s="17" t="s">
        <v>240</v>
      </c>
      <c r="C18" s="64" t="s">
        <v>59</v>
      </c>
      <c r="D18" s="64">
        <v>5</v>
      </c>
      <c r="E18" s="64">
        <v>0</v>
      </c>
      <c r="F18" s="442">
        <v>1</v>
      </c>
      <c r="G18" s="64">
        <v>1</v>
      </c>
      <c r="H18" s="64"/>
      <c r="I18" s="64">
        <v>0</v>
      </c>
      <c r="J18" s="64">
        <v>0</v>
      </c>
      <c r="K18" s="64" t="s">
        <v>68</v>
      </c>
      <c r="L18" s="437" t="s">
        <v>354</v>
      </c>
    </row>
    <row r="19" spans="1:12">
      <c r="A19" s="64">
        <v>15</v>
      </c>
      <c r="B19" s="17" t="s">
        <v>241</v>
      </c>
      <c r="C19" s="64" t="s">
        <v>59</v>
      </c>
      <c r="D19" s="64">
        <v>10</v>
      </c>
      <c r="E19" s="65">
        <v>460000</v>
      </c>
      <c r="F19" s="444">
        <v>0.5</v>
      </c>
      <c r="G19" s="65">
        <v>1</v>
      </c>
      <c r="H19" s="65"/>
      <c r="I19" s="65">
        <v>230000</v>
      </c>
      <c r="J19" s="64">
        <v>230000</v>
      </c>
      <c r="K19" s="64" t="s">
        <v>68</v>
      </c>
      <c r="L19" s="437" t="s">
        <v>220</v>
      </c>
    </row>
    <row r="20" spans="1:12" ht="42.75">
      <c r="A20" s="64">
        <v>16</v>
      </c>
      <c r="B20" s="17" t="s">
        <v>242</v>
      </c>
      <c r="C20" s="64" t="s">
        <v>59</v>
      </c>
      <c r="D20" s="64">
        <v>5</v>
      </c>
      <c r="E20" s="64">
        <v>0</v>
      </c>
      <c r="F20" s="442">
        <v>1</v>
      </c>
      <c r="G20" s="64">
        <v>1</v>
      </c>
      <c r="H20" s="64"/>
      <c r="I20" s="64">
        <v>0</v>
      </c>
      <c r="J20" s="64">
        <v>0</v>
      </c>
      <c r="K20" s="64" t="s">
        <v>68</v>
      </c>
      <c r="L20" s="437" t="s">
        <v>217</v>
      </c>
    </row>
    <row r="21" spans="1:12" ht="28.5">
      <c r="A21" s="64">
        <v>17</v>
      </c>
      <c r="B21" s="17" t="s">
        <v>243</v>
      </c>
      <c r="C21" s="64" t="s">
        <v>59</v>
      </c>
      <c r="D21" s="64">
        <v>7</v>
      </c>
      <c r="E21" s="64">
        <v>0</v>
      </c>
      <c r="F21" s="442">
        <v>1</v>
      </c>
      <c r="G21" s="64">
        <v>1</v>
      </c>
      <c r="H21" s="64"/>
      <c r="I21" s="64">
        <v>0</v>
      </c>
      <c r="J21" s="64">
        <v>0</v>
      </c>
      <c r="K21" s="64" t="s">
        <v>68</v>
      </c>
      <c r="L21" s="437" t="s">
        <v>354</v>
      </c>
    </row>
    <row r="22" spans="1:12" ht="28.5">
      <c r="A22" s="64">
        <v>18</v>
      </c>
      <c r="B22" s="17" t="s">
        <v>244</v>
      </c>
      <c r="C22" s="64" t="s">
        <v>59</v>
      </c>
      <c r="D22" s="64">
        <v>7</v>
      </c>
      <c r="E22" s="64">
        <v>54000</v>
      </c>
      <c r="F22" s="442">
        <v>1</v>
      </c>
      <c r="G22" s="64">
        <v>1</v>
      </c>
      <c r="H22" s="64"/>
      <c r="I22" s="64">
        <v>0</v>
      </c>
      <c r="J22" s="64">
        <v>0</v>
      </c>
      <c r="K22" s="64" t="s">
        <v>68</v>
      </c>
      <c r="L22" s="437" t="s">
        <v>217</v>
      </c>
    </row>
    <row r="23" spans="1:12" s="43" customFormat="1">
      <c r="A23" s="64">
        <v>19</v>
      </c>
      <c r="B23" s="57" t="s">
        <v>245</v>
      </c>
      <c r="C23" s="61" t="s">
        <v>59</v>
      </c>
      <c r="D23" s="61"/>
      <c r="E23" s="61"/>
      <c r="F23" s="61"/>
      <c r="G23" s="61">
        <v>3</v>
      </c>
      <c r="H23" s="61"/>
      <c r="I23" s="61">
        <v>329000</v>
      </c>
      <c r="J23" s="61">
        <v>987000</v>
      </c>
      <c r="K23" s="61" t="s">
        <v>74</v>
      </c>
      <c r="L23" s="436" t="s">
        <v>196</v>
      </c>
    </row>
    <row r="24" spans="1:12" ht="28.5">
      <c r="A24" s="64">
        <v>20</v>
      </c>
      <c r="B24" s="17" t="s">
        <v>246</v>
      </c>
      <c r="C24" s="64" t="s">
        <v>59</v>
      </c>
      <c r="D24" s="64">
        <v>7</v>
      </c>
      <c r="E24" s="64">
        <v>120000</v>
      </c>
      <c r="F24" s="442">
        <v>1</v>
      </c>
      <c r="G24" s="64">
        <v>1</v>
      </c>
      <c r="H24" s="64"/>
      <c r="I24" s="64">
        <v>0</v>
      </c>
      <c r="J24" s="64">
        <v>0</v>
      </c>
      <c r="K24" s="64" t="s">
        <v>614</v>
      </c>
      <c r="L24" s="437" t="s">
        <v>217</v>
      </c>
    </row>
    <row r="25" spans="1:12" ht="28.5">
      <c r="A25" s="64">
        <v>21</v>
      </c>
      <c r="B25" s="17" t="s">
        <v>247</v>
      </c>
      <c r="C25" s="64" t="s">
        <v>59</v>
      </c>
      <c r="D25" s="64">
        <v>8</v>
      </c>
      <c r="E25" s="64">
        <v>3800</v>
      </c>
      <c r="F25" s="443">
        <v>0.875</v>
      </c>
      <c r="G25" s="64">
        <v>1</v>
      </c>
      <c r="H25" s="64"/>
      <c r="I25" s="64">
        <v>475</v>
      </c>
      <c r="J25" s="64">
        <v>475</v>
      </c>
      <c r="K25" s="64" t="s">
        <v>614</v>
      </c>
      <c r="L25" s="437" t="s">
        <v>217</v>
      </c>
    </row>
    <row r="26" spans="1:12">
      <c r="A26" s="64">
        <v>22</v>
      </c>
      <c r="B26" s="17" t="s">
        <v>248</v>
      </c>
      <c r="C26" s="64" t="s">
        <v>59</v>
      </c>
      <c r="D26" s="64">
        <v>7</v>
      </c>
      <c r="E26" s="64">
        <v>0</v>
      </c>
      <c r="F26" s="442">
        <v>1</v>
      </c>
      <c r="G26" s="64">
        <v>2</v>
      </c>
      <c r="H26" s="64"/>
      <c r="I26" s="64">
        <v>0</v>
      </c>
      <c r="J26" s="64">
        <v>0</v>
      </c>
      <c r="K26" s="64" t="s">
        <v>614</v>
      </c>
      <c r="L26" s="437" t="s">
        <v>354</v>
      </c>
    </row>
    <row r="27" spans="1:12">
      <c r="A27" s="64">
        <v>23</v>
      </c>
      <c r="B27" s="17" t="s">
        <v>249</v>
      </c>
      <c r="C27" s="64" t="s">
        <v>59</v>
      </c>
      <c r="D27" s="64">
        <v>10</v>
      </c>
      <c r="E27" s="64">
        <v>0</v>
      </c>
      <c r="F27" s="442">
        <v>1</v>
      </c>
      <c r="G27" s="64">
        <v>1</v>
      </c>
      <c r="H27" s="64"/>
      <c r="I27" s="64">
        <v>0</v>
      </c>
      <c r="J27" s="64">
        <v>0</v>
      </c>
      <c r="K27" s="64" t="s">
        <v>614</v>
      </c>
      <c r="L27" s="437" t="s">
        <v>187</v>
      </c>
    </row>
    <row r="28" spans="1:12" ht="28.5">
      <c r="A28" s="64">
        <v>24</v>
      </c>
      <c r="B28" s="17" t="s">
        <v>250</v>
      </c>
      <c r="C28" s="64" t="s">
        <v>59</v>
      </c>
      <c r="D28" s="64">
        <v>10</v>
      </c>
      <c r="E28" s="64">
        <v>90000</v>
      </c>
      <c r="F28" s="442">
        <v>0.9</v>
      </c>
      <c r="G28" s="64">
        <v>3</v>
      </c>
      <c r="H28" s="64"/>
      <c r="I28" s="64">
        <v>4500</v>
      </c>
      <c r="J28" s="64">
        <v>9000</v>
      </c>
      <c r="K28" s="64" t="s">
        <v>614</v>
      </c>
      <c r="L28" s="437" t="s">
        <v>215</v>
      </c>
    </row>
    <row r="29" spans="1:12" ht="28.5">
      <c r="A29" s="64">
        <v>25</v>
      </c>
      <c r="B29" s="17" t="s">
        <v>251</v>
      </c>
      <c r="C29" s="64" t="s">
        <v>59</v>
      </c>
      <c r="D29" s="64">
        <v>10</v>
      </c>
      <c r="E29" s="64">
        <v>75000</v>
      </c>
      <c r="F29" s="442">
        <v>0.9</v>
      </c>
      <c r="G29" s="64">
        <v>1</v>
      </c>
      <c r="H29" s="64"/>
      <c r="I29" s="64">
        <v>7500</v>
      </c>
      <c r="J29" s="64">
        <v>7500</v>
      </c>
      <c r="K29" s="64" t="s">
        <v>614</v>
      </c>
      <c r="L29" s="437" t="s">
        <v>215</v>
      </c>
    </row>
    <row r="30" spans="1:12" ht="28.5">
      <c r="A30" s="64">
        <v>26</v>
      </c>
      <c r="B30" s="17" t="s">
        <v>252</v>
      </c>
      <c r="C30" s="64" t="s">
        <v>59</v>
      </c>
      <c r="D30" s="64">
        <v>10</v>
      </c>
      <c r="E30" s="64">
        <v>36000</v>
      </c>
      <c r="F30" s="442">
        <v>0.9</v>
      </c>
      <c r="G30" s="64">
        <v>2</v>
      </c>
      <c r="H30" s="64"/>
      <c r="I30" s="64">
        <v>1800</v>
      </c>
      <c r="J30" s="64">
        <v>3600</v>
      </c>
      <c r="K30" s="64" t="s">
        <v>614</v>
      </c>
      <c r="L30" s="437" t="s">
        <v>215</v>
      </c>
    </row>
    <row r="31" spans="1:12" ht="28.5">
      <c r="A31" s="64">
        <v>27</v>
      </c>
      <c r="B31" s="17" t="s">
        <v>253</v>
      </c>
      <c r="C31" s="64" t="s">
        <v>59</v>
      </c>
      <c r="D31" s="64">
        <v>10</v>
      </c>
      <c r="E31" s="64">
        <v>24000</v>
      </c>
      <c r="F31" s="442">
        <v>1</v>
      </c>
      <c r="G31" s="64">
        <v>1</v>
      </c>
      <c r="H31" s="64"/>
      <c r="I31" s="64">
        <v>0</v>
      </c>
      <c r="J31" s="64">
        <v>0</v>
      </c>
      <c r="K31" s="64" t="s">
        <v>614</v>
      </c>
      <c r="L31" s="437" t="s">
        <v>914</v>
      </c>
    </row>
    <row r="32" spans="1:12">
      <c r="A32" s="64">
        <v>28</v>
      </c>
      <c r="B32" s="17" t="s">
        <v>150</v>
      </c>
      <c r="C32" s="64" t="s">
        <v>59</v>
      </c>
      <c r="D32" s="64">
        <v>10</v>
      </c>
      <c r="E32" s="64">
        <v>60000</v>
      </c>
      <c r="F32" s="442">
        <v>0.9</v>
      </c>
      <c r="G32" s="64">
        <v>1</v>
      </c>
      <c r="H32" s="64"/>
      <c r="I32" s="64">
        <v>6000</v>
      </c>
      <c r="J32" s="64">
        <v>6000</v>
      </c>
      <c r="K32" s="64" t="s">
        <v>614</v>
      </c>
      <c r="L32" s="437" t="s">
        <v>215</v>
      </c>
    </row>
    <row r="33" spans="1:12">
      <c r="A33" s="64">
        <v>29</v>
      </c>
      <c r="B33" s="17" t="s">
        <v>254</v>
      </c>
      <c r="C33" s="64" t="s">
        <v>59</v>
      </c>
      <c r="D33" s="64">
        <v>10</v>
      </c>
      <c r="E33" s="64">
        <v>0</v>
      </c>
      <c r="F33" s="442">
        <v>1</v>
      </c>
      <c r="G33" s="64">
        <v>6</v>
      </c>
      <c r="H33" s="64"/>
      <c r="I33" s="64">
        <v>0</v>
      </c>
      <c r="J33" s="64">
        <v>0</v>
      </c>
      <c r="K33" s="64" t="s">
        <v>920</v>
      </c>
      <c r="L33" s="437" t="s">
        <v>358</v>
      </c>
    </row>
    <row r="34" spans="1:12">
      <c r="A34" s="64">
        <v>30</v>
      </c>
      <c r="B34" s="17" t="s">
        <v>255</v>
      </c>
      <c r="C34" s="64" t="s">
        <v>59</v>
      </c>
      <c r="D34" s="64">
        <v>10</v>
      </c>
      <c r="E34" s="64">
        <v>160000</v>
      </c>
      <c r="F34" s="442">
        <v>0.6</v>
      </c>
      <c r="G34" s="64">
        <v>5</v>
      </c>
      <c r="H34" s="64"/>
      <c r="I34" s="64">
        <v>12800</v>
      </c>
      <c r="J34" s="64">
        <v>64000</v>
      </c>
      <c r="K34" s="64" t="s">
        <v>614</v>
      </c>
      <c r="L34" s="437" t="s">
        <v>282</v>
      </c>
    </row>
    <row r="35" spans="1:12">
      <c r="A35" s="64">
        <v>31</v>
      </c>
      <c r="B35" s="17" t="s">
        <v>256</v>
      </c>
      <c r="C35" s="64" t="s">
        <v>59</v>
      </c>
      <c r="D35" s="64">
        <v>10</v>
      </c>
      <c r="E35" s="65">
        <v>30000</v>
      </c>
      <c r="F35" s="442">
        <v>0.6</v>
      </c>
      <c r="G35" s="65">
        <v>1</v>
      </c>
      <c r="H35" s="65"/>
      <c r="I35" s="65">
        <v>12000</v>
      </c>
      <c r="J35" s="65">
        <v>12000</v>
      </c>
      <c r="K35" s="64" t="s">
        <v>614</v>
      </c>
      <c r="L35" s="437" t="s">
        <v>282</v>
      </c>
    </row>
    <row r="36" spans="1:12">
      <c r="A36" s="64">
        <v>32</v>
      </c>
      <c r="B36" s="17" t="s">
        <v>91</v>
      </c>
      <c r="C36" s="64" t="s">
        <v>59</v>
      </c>
      <c r="D36" s="64">
        <v>10</v>
      </c>
      <c r="E36" s="65">
        <v>50000</v>
      </c>
      <c r="F36" s="442">
        <v>0.6</v>
      </c>
      <c r="G36" s="65">
        <v>1</v>
      </c>
      <c r="H36" s="65"/>
      <c r="I36" s="65">
        <v>20000</v>
      </c>
      <c r="J36" s="65">
        <v>20000</v>
      </c>
      <c r="K36" s="64" t="s">
        <v>614</v>
      </c>
      <c r="L36" s="437" t="s">
        <v>282</v>
      </c>
    </row>
    <row r="37" spans="1:12">
      <c r="A37" s="64">
        <v>33</v>
      </c>
      <c r="B37" s="17" t="s">
        <v>257</v>
      </c>
      <c r="C37" s="64" t="s">
        <v>59</v>
      </c>
      <c r="D37" s="64">
        <v>8</v>
      </c>
      <c r="E37" s="65">
        <v>3400</v>
      </c>
      <c r="F37" s="444">
        <v>1</v>
      </c>
      <c r="G37" s="65">
        <v>1</v>
      </c>
      <c r="H37" s="65"/>
      <c r="I37" s="65">
        <v>0</v>
      </c>
      <c r="J37" s="65">
        <v>0</v>
      </c>
      <c r="K37" s="64" t="s">
        <v>614</v>
      </c>
      <c r="L37" s="437" t="s">
        <v>354</v>
      </c>
    </row>
    <row r="38" spans="1:12">
      <c r="A38" s="64">
        <v>34</v>
      </c>
      <c r="B38" s="17" t="s">
        <v>258</v>
      </c>
      <c r="C38" s="64" t="s">
        <v>59</v>
      </c>
      <c r="D38" s="64">
        <v>8</v>
      </c>
      <c r="E38" s="65">
        <v>16000</v>
      </c>
      <c r="F38" s="444">
        <v>1</v>
      </c>
      <c r="G38" s="65">
        <v>1</v>
      </c>
      <c r="H38" s="65"/>
      <c r="I38" s="65">
        <v>0</v>
      </c>
      <c r="J38" s="65">
        <v>0</v>
      </c>
      <c r="K38" s="64" t="s">
        <v>614</v>
      </c>
      <c r="L38" s="437" t="s">
        <v>354</v>
      </c>
    </row>
    <row r="39" spans="1:12">
      <c r="A39" s="64">
        <v>35</v>
      </c>
      <c r="B39" s="17" t="s">
        <v>259</v>
      </c>
      <c r="C39" s="64" t="s">
        <v>59</v>
      </c>
      <c r="D39" s="64">
        <v>50</v>
      </c>
      <c r="E39" s="65">
        <v>4000</v>
      </c>
      <c r="F39" s="444">
        <v>0.16</v>
      </c>
      <c r="G39" s="65">
        <v>2</v>
      </c>
      <c r="H39" s="65"/>
      <c r="I39" s="65">
        <v>1680</v>
      </c>
      <c r="J39" s="65">
        <v>3360</v>
      </c>
      <c r="K39" s="64" t="s">
        <v>614</v>
      </c>
      <c r="L39" s="437" t="s">
        <v>354</v>
      </c>
    </row>
    <row r="40" spans="1:12" ht="28.5">
      <c r="A40" s="64">
        <v>36</v>
      </c>
      <c r="B40" s="17" t="s">
        <v>260</v>
      </c>
      <c r="C40" s="64" t="s">
        <v>59</v>
      </c>
      <c r="D40" s="64">
        <v>10</v>
      </c>
      <c r="E40" s="65">
        <v>0</v>
      </c>
      <c r="F40" s="444">
        <v>1</v>
      </c>
      <c r="G40" s="65">
        <v>30</v>
      </c>
      <c r="H40" s="65"/>
      <c r="I40" s="65">
        <v>0</v>
      </c>
      <c r="J40" s="65">
        <v>0</v>
      </c>
      <c r="K40" s="65" t="s">
        <v>926</v>
      </c>
      <c r="L40" s="437" t="s">
        <v>187</v>
      </c>
    </row>
    <row r="41" spans="1:12" s="43" customFormat="1">
      <c r="A41" s="64">
        <v>37</v>
      </c>
      <c r="B41" s="57" t="s">
        <v>206</v>
      </c>
      <c r="C41" s="61" t="s">
        <v>59</v>
      </c>
      <c r="D41" s="61"/>
      <c r="E41" s="66"/>
      <c r="F41" s="66"/>
      <c r="G41" s="66">
        <v>7300</v>
      </c>
      <c r="H41" s="66"/>
      <c r="I41" s="66">
        <v>67.83</v>
      </c>
      <c r="J41" s="66">
        <v>495142</v>
      </c>
      <c r="K41" s="66" t="s">
        <v>927</v>
      </c>
      <c r="L41" s="436"/>
    </row>
    <row r="42" spans="1:12">
      <c r="A42" s="64">
        <v>38</v>
      </c>
      <c r="B42" s="17" t="s">
        <v>261</v>
      </c>
      <c r="C42" s="64" t="s">
        <v>59</v>
      </c>
      <c r="D42" s="64">
        <v>10</v>
      </c>
      <c r="E42" s="65">
        <v>0</v>
      </c>
      <c r="F42" s="444">
        <v>1</v>
      </c>
      <c r="G42" s="65">
        <v>140</v>
      </c>
      <c r="H42" s="65"/>
      <c r="I42" s="65">
        <v>0</v>
      </c>
      <c r="J42" s="65">
        <v>0</v>
      </c>
      <c r="K42" s="65" t="s">
        <v>928</v>
      </c>
      <c r="L42" s="437" t="s">
        <v>191</v>
      </c>
    </row>
    <row r="43" spans="1:12" ht="28.5">
      <c r="A43" s="64">
        <v>39</v>
      </c>
      <c r="B43" s="17" t="s">
        <v>262</v>
      </c>
      <c r="C43" s="64" t="s">
        <v>59</v>
      </c>
      <c r="D43" s="64">
        <v>7</v>
      </c>
      <c r="E43" s="65">
        <v>160000</v>
      </c>
      <c r="F43" s="445">
        <v>0.85699999999999998</v>
      </c>
      <c r="G43" s="65">
        <v>1</v>
      </c>
      <c r="H43" s="65"/>
      <c r="I43" s="65">
        <v>22880</v>
      </c>
      <c r="J43" s="65">
        <v>22880</v>
      </c>
      <c r="K43" s="65" t="s">
        <v>614</v>
      </c>
      <c r="L43" s="437" t="s">
        <v>148</v>
      </c>
    </row>
    <row r="44" spans="1:12">
      <c r="A44" s="64">
        <v>40</v>
      </c>
      <c r="B44" s="17" t="s">
        <v>263</v>
      </c>
      <c r="C44" s="64" t="s">
        <v>59</v>
      </c>
      <c r="D44" s="64">
        <v>10</v>
      </c>
      <c r="E44" s="65">
        <v>75000</v>
      </c>
      <c r="F44" s="444">
        <v>0.7</v>
      </c>
      <c r="G44" s="65">
        <v>3</v>
      </c>
      <c r="H44" s="65"/>
      <c r="I44" s="65">
        <v>7500</v>
      </c>
      <c r="J44" s="65">
        <v>22500</v>
      </c>
      <c r="K44" s="65" t="s">
        <v>614</v>
      </c>
      <c r="L44" s="437" t="s">
        <v>217</v>
      </c>
    </row>
    <row r="45" spans="1:12">
      <c r="A45" s="64">
        <v>41</v>
      </c>
      <c r="B45" s="17" t="s">
        <v>264</v>
      </c>
      <c r="C45" s="64" t="s">
        <v>480</v>
      </c>
      <c r="D45" s="64">
        <v>10</v>
      </c>
      <c r="E45" s="65">
        <v>384000</v>
      </c>
      <c r="F45" s="444">
        <v>0.5</v>
      </c>
      <c r="G45" s="65">
        <v>32</v>
      </c>
      <c r="H45" s="65"/>
      <c r="I45" s="65">
        <v>6000</v>
      </c>
      <c r="J45" s="65">
        <v>192000</v>
      </c>
      <c r="K45" s="65" t="s">
        <v>614</v>
      </c>
      <c r="L45" s="437" t="s">
        <v>220</v>
      </c>
    </row>
    <row r="46" spans="1:12">
      <c r="A46" s="64">
        <v>42</v>
      </c>
      <c r="B46" s="17" t="s">
        <v>265</v>
      </c>
      <c r="C46" s="65" t="s">
        <v>59</v>
      </c>
      <c r="D46" s="65">
        <v>8</v>
      </c>
      <c r="E46" s="65">
        <v>72000</v>
      </c>
      <c r="F46" s="445">
        <v>0.625</v>
      </c>
      <c r="G46" s="65">
        <v>2</v>
      </c>
      <c r="H46" s="65"/>
      <c r="I46" s="65">
        <v>13500</v>
      </c>
      <c r="J46" s="64">
        <v>27000</v>
      </c>
      <c r="K46" s="65" t="s">
        <v>614</v>
      </c>
      <c r="L46" s="437" t="s">
        <v>220</v>
      </c>
    </row>
    <row r="47" spans="1:12">
      <c r="A47" s="64">
        <v>43</v>
      </c>
      <c r="B47" s="17" t="s">
        <v>266</v>
      </c>
      <c r="C47" s="65" t="s">
        <v>59</v>
      </c>
      <c r="D47" s="65">
        <v>10</v>
      </c>
      <c r="E47" s="65">
        <v>200000</v>
      </c>
      <c r="F47" s="444">
        <v>0.5</v>
      </c>
      <c r="G47" s="65">
        <v>1</v>
      </c>
      <c r="H47" s="65"/>
      <c r="I47" s="65">
        <v>100000</v>
      </c>
      <c r="J47" s="64">
        <v>100000</v>
      </c>
      <c r="K47" s="65" t="s">
        <v>614</v>
      </c>
      <c r="L47" s="437" t="s">
        <v>220</v>
      </c>
    </row>
    <row r="48" spans="1:12">
      <c r="A48" s="64">
        <v>44</v>
      </c>
      <c r="B48" s="17" t="s">
        <v>151</v>
      </c>
      <c r="C48" s="65" t="s">
        <v>59</v>
      </c>
      <c r="D48" s="65">
        <v>10</v>
      </c>
      <c r="E48" s="65">
        <v>210000</v>
      </c>
      <c r="F48" s="444">
        <v>0.4</v>
      </c>
      <c r="G48" s="65">
        <v>20</v>
      </c>
      <c r="H48" s="65"/>
      <c r="I48" s="65">
        <v>6300</v>
      </c>
      <c r="J48" s="64">
        <v>126000</v>
      </c>
      <c r="K48" s="65" t="s">
        <v>614</v>
      </c>
      <c r="L48" s="437" t="s">
        <v>524</v>
      </c>
    </row>
    <row r="49" spans="1:12">
      <c r="A49" s="64">
        <v>45</v>
      </c>
      <c r="B49" s="17" t="s">
        <v>267</v>
      </c>
      <c r="C49" s="65" t="s">
        <v>59</v>
      </c>
      <c r="D49" s="65">
        <v>10</v>
      </c>
      <c r="E49" s="65">
        <v>90000</v>
      </c>
      <c r="F49" s="444">
        <v>0.4</v>
      </c>
      <c r="G49" s="65">
        <v>2</v>
      </c>
      <c r="H49" s="65"/>
      <c r="I49" s="65">
        <v>27000</v>
      </c>
      <c r="J49" s="64">
        <v>54000</v>
      </c>
      <c r="K49" s="65" t="s">
        <v>614</v>
      </c>
      <c r="L49" s="437" t="s">
        <v>524</v>
      </c>
    </row>
    <row r="50" spans="1:12">
      <c r="A50" s="64">
        <v>46</v>
      </c>
      <c r="B50" s="17" t="s">
        <v>268</v>
      </c>
      <c r="C50" s="65" t="s">
        <v>59</v>
      </c>
      <c r="D50" s="65">
        <v>10</v>
      </c>
      <c r="E50" s="65">
        <v>110000</v>
      </c>
      <c r="F50" s="444">
        <v>0.4</v>
      </c>
      <c r="G50" s="65">
        <v>2</v>
      </c>
      <c r="H50" s="65"/>
      <c r="I50" s="65">
        <v>38500</v>
      </c>
      <c r="J50" s="64">
        <v>77000</v>
      </c>
      <c r="K50" s="65" t="s">
        <v>614</v>
      </c>
      <c r="L50" s="437" t="s">
        <v>524</v>
      </c>
    </row>
    <row r="51" spans="1:12" ht="57">
      <c r="A51" s="64">
        <v>47</v>
      </c>
      <c r="B51" s="26" t="s">
        <v>269</v>
      </c>
      <c r="C51" s="34" t="s">
        <v>820</v>
      </c>
      <c r="D51" s="34">
        <v>30</v>
      </c>
      <c r="E51" s="34">
        <v>396800</v>
      </c>
      <c r="F51" s="337">
        <v>0.13300000000000001</v>
      </c>
      <c r="G51" s="34">
        <v>64</v>
      </c>
      <c r="H51" s="34"/>
      <c r="I51" s="34">
        <v>5375.4</v>
      </c>
      <c r="J51" s="34">
        <v>344026</v>
      </c>
      <c r="K51" s="34" t="s">
        <v>622</v>
      </c>
      <c r="L51" s="434" t="s">
        <v>524</v>
      </c>
    </row>
    <row r="52" spans="1:12" s="43" customFormat="1" ht="27" customHeight="1">
      <c r="A52" s="64">
        <v>48</v>
      </c>
      <c r="B52" s="59" t="s">
        <v>929</v>
      </c>
      <c r="C52" s="68" t="s">
        <v>59</v>
      </c>
      <c r="D52" s="68">
        <v>10</v>
      </c>
      <c r="E52" s="68">
        <v>50000</v>
      </c>
      <c r="F52" s="446">
        <v>0.4</v>
      </c>
      <c r="G52" s="68">
        <v>1</v>
      </c>
      <c r="H52" s="68">
        <v>20000</v>
      </c>
      <c r="I52" s="104">
        <v>30000</v>
      </c>
      <c r="J52" s="104">
        <v>30000</v>
      </c>
      <c r="K52" s="68" t="s">
        <v>74</v>
      </c>
      <c r="L52" s="435" t="s">
        <v>196</v>
      </c>
    </row>
    <row r="53" spans="1:12" s="43" customFormat="1">
      <c r="A53" s="64">
        <v>49</v>
      </c>
      <c r="B53" s="57" t="s">
        <v>270</v>
      </c>
      <c r="C53" s="66" t="s">
        <v>59</v>
      </c>
      <c r="D53" s="66">
        <v>10</v>
      </c>
      <c r="E53" s="66">
        <v>280000</v>
      </c>
      <c r="F53" s="446">
        <v>0.4</v>
      </c>
      <c r="G53" s="66">
        <v>1</v>
      </c>
      <c r="H53" s="66">
        <v>112000</v>
      </c>
      <c r="I53" s="66">
        <v>168000</v>
      </c>
      <c r="J53" s="61">
        <v>168000</v>
      </c>
      <c r="K53" s="66" t="s">
        <v>74</v>
      </c>
      <c r="L53" s="436" t="s">
        <v>196</v>
      </c>
    </row>
    <row r="54" spans="1:12" s="43" customFormat="1">
      <c r="A54" s="64">
        <v>50</v>
      </c>
      <c r="B54" s="59" t="s">
        <v>213</v>
      </c>
      <c r="C54" s="68" t="s">
        <v>634</v>
      </c>
      <c r="D54" s="68">
        <v>8</v>
      </c>
      <c r="E54" s="68">
        <v>688500</v>
      </c>
      <c r="F54" s="446">
        <v>0.5</v>
      </c>
      <c r="G54" s="68">
        <v>81</v>
      </c>
      <c r="H54" s="68">
        <v>344250</v>
      </c>
      <c r="I54" s="68">
        <v>4250</v>
      </c>
      <c r="J54" s="60">
        <v>344250</v>
      </c>
      <c r="K54" s="68" t="s">
        <v>74</v>
      </c>
      <c r="L54" s="435" t="s">
        <v>196</v>
      </c>
    </row>
    <row r="55" spans="1:12" s="43" customFormat="1" ht="28.5">
      <c r="A55" s="61">
        <v>51</v>
      </c>
      <c r="B55" s="57" t="s">
        <v>271</v>
      </c>
      <c r="C55" s="66" t="s">
        <v>59</v>
      </c>
      <c r="D55" s="55">
        <v>15</v>
      </c>
      <c r="E55" s="55">
        <v>3998000</v>
      </c>
      <c r="F55" s="600">
        <v>0.26700000000000002</v>
      </c>
      <c r="G55" s="55">
        <v>1</v>
      </c>
      <c r="H55" s="55">
        <f>+Table10[[#This Row],[Ընդամենը սկզբնական արժեք]]-Table10[[#This Row],[Հաշվեկշռային ընդհանուր արժեքը /հազար դրամ/]]</f>
        <v>363454</v>
      </c>
      <c r="I55" s="55">
        <v>3634546</v>
      </c>
      <c r="J55" s="55">
        <v>3634546</v>
      </c>
      <c r="K55" s="66" t="s">
        <v>68</v>
      </c>
      <c r="L55" s="436" t="s">
        <v>196</v>
      </c>
    </row>
    <row r="56" spans="1:12" s="43" customFormat="1" ht="15.75">
      <c r="A56" s="64">
        <v>52</v>
      </c>
      <c r="B56" s="69" t="s">
        <v>272</v>
      </c>
      <c r="C56" s="68" t="s">
        <v>59</v>
      </c>
      <c r="D56" s="68">
        <v>8</v>
      </c>
      <c r="E56" s="68">
        <v>220000</v>
      </c>
      <c r="F56" s="446">
        <v>0.5</v>
      </c>
      <c r="G56" s="70">
        <v>1</v>
      </c>
      <c r="H56" s="70">
        <v>110000</v>
      </c>
      <c r="I56" s="70">
        <v>110000</v>
      </c>
      <c r="J56" s="70">
        <v>110000</v>
      </c>
      <c r="K56" s="68" t="s">
        <v>74</v>
      </c>
      <c r="L56" s="435" t="s">
        <v>196</v>
      </c>
    </row>
    <row r="57" spans="1:12" s="43" customFormat="1" ht="15.75">
      <c r="A57" s="64">
        <v>53</v>
      </c>
      <c r="B57" s="165" t="s">
        <v>273</v>
      </c>
      <c r="C57" s="66" t="s">
        <v>59</v>
      </c>
      <c r="D57" s="66">
        <v>8</v>
      </c>
      <c r="E57" s="66">
        <v>34000</v>
      </c>
      <c r="F57" s="446">
        <v>0.5</v>
      </c>
      <c r="G57" s="67">
        <v>1</v>
      </c>
      <c r="H57" s="67">
        <v>17000</v>
      </c>
      <c r="I57" s="67">
        <v>17000</v>
      </c>
      <c r="J57" s="67">
        <v>17000</v>
      </c>
      <c r="K57" s="66" t="s">
        <v>74</v>
      </c>
      <c r="L57" s="436" t="s">
        <v>196</v>
      </c>
    </row>
    <row r="58" spans="1:12" s="43" customFormat="1" ht="29.25">
      <c r="A58" s="64">
        <v>54</v>
      </c>
      <c r="B58" s="71" t="s">
        <v>675</v>
      </c>
      <c r="C58" s="68" t="s">
        <v>59</v>
      </c>
      <c r="D58" s="68">
        <v>3</v>
      </c>
      <c r="E58" s="68">
        <v>642840</v>
      </c>
      <c r="F58" s="446">
        <v>1</v>
      </c>
      <c r="G58" s="68">
        <v>12</v>
      </c>
      <c r="H58" s="68">
        <v>642840</v>
      </c>
      <c r="I58" s="68">
        <v>0</v>
      </c>
      <c r="J58" s="451">
        <v>0</v>
      </c>
      <c r="K58" s="68" t="s">
        <v>74</v>
      </c>
      <c r="L58" s="435" t="s">
        <v>196</v>
      </c>
    </row>
    <row r="59" spans="1:12" s="43" customFormat="1" ht="29.25">
      <c r="A59" s="64">
        <v>55</v>
      </c>
      <c r="B59" s="72" t="s">
        <v>676</v>
      </c>
      <c r="C59" s="66" t="s">
        <v>59</v>
      </c>
      <c r="D59" s="66"/>
      <c r="E59" s="66"/>
      <c r="F59" s="66"/>
      <c r="G59" s="66">
        <v>12</v>
      </c>
      <c r="H59" s="66"/>
      <c r="I59" s="66">
        <v>17630</v>
      </c>
      <c r="J59" s="452">
        <v>211560</v>
      </c>
      <c r="K59" s="66" t="s">
        <v>74</v>
      </c>
      <c r="L59" s="436" t="s">
        <v>196</v>
      </c>
    </row>
    <row r="60" spans="1:12" s="43" customFormat="1">
      <c r="A60" s="64">
        <v>56</v>
      </c>
      <c r="B60" s="71" t="s">
        <v>677</v>
      </c>
      <c r="C60" s="68" t="s">
        <v>59</v>
      </c>
      <c r="D60" s="68"/>
      <c r="E60" s="68"/>
      <c r="F60" s="68"/>
      <c r="G60" s="68">
        <v>5</v>
      </c>
      <c r="H60" s="68"/>
      <c r="I60" s="68">
        <v>12300</v>
      </c>
      <c r="J60" s="451">
        <v>61500</v>
      </c>
      <c r="K60" s="68" t="s">
        <v>74</v>
      </c>
      <c r="L60" s="435" t="s">
        <v>196</v>
      </c>
    </row>
    <row r="61" spans="1:12" s="43" customFormat="1">
      <c r="A61" s="64">
        <v>57</v>
      </c>
      <c r="B61" s="72" t="s">
        <v>678</v>
      </c>
      <c r="C61" s="66"/>
      <c r="D61" s="66"/>
      <c r="E61" s="66"/>
      <c r="F61" s="66"/>
      <c r="G61" s="66">
        <v>4</v>
      </c>
      <c r="H61" s="66"/>
      <c r="I61" s="66">
        <v>60400</v>
      </c>
      <c r="J61" s="452">
        <v>241600</v>
      </c>
      <c r="K61" s="66" t="s">
        <v>74</v>
      </c>
      <c r="L61" s="436" t="s">
        <v>196</v>
      </c>
    </row>
    <row r="62" spans="1:12" s="43" customFormat="1" ht="30">
      <c r="A62" s="64">
        <v>58</v>
      </c>
      <c r="B62" s="71" t="s">
        <v>679</v>
      </c>
      <c r="C62" s="68"/>
      <c r="D62" s="68"/>
      <c r="E62" s="68"/>
      <c r="F62" s="68"/>
      <c r="G62" s="68">
        <v>4</v>
      </c>
      <c r="H62" s="68"/>
      <c r="I62" s="68">
        <v>47600</v>
      </c>
      <c r="J62" s="451">
        <v>190400</v>
      </c>
      <c r="K62" s="68" t="s">
        <v>74</v>
      </c>
      <c r="L62" s="435" t="s">
        <v>196</v>
      </c>
    </row>
    <row r="63" spans="1:12" s="43" customFormat="1" ht="29.25">
      <c r="A63" s="64">
        <v>59</v>
      </c>
      <c r="B63" s="72" t="s">
        <v>680</v>
      </c>
      <c r="C63" s="66"/>
      <c r="D63" s="66"/>
      <c r="E63" s="66"/>
      <c r="F63" s="66"/>
      <c r="G63" s="66">
        <v>1</v>
      </c>
      <c r="H63" s="66"/>
      <c r="I63" s="66">
        <v>88400</v>
      </c>
      <c r="J63" s="452">
        <v>88400</v>
      </c>
      <c r="K63" s="66" t="s">
        <v>74</v>
      </c>
      <c r="L63" s="436" t="s">
        <v>196</v>
      </c>
    </row>
    <row r="64" spans="1:12" s="43" customFormat="1" ht="29.25">
      <c r="A64" s="64">
        <v>60</v>
      </c>
      <c r="B64" s="71" t="s">
        <v>681</v>
      </c>
      <c r="C64" s="68"/>
      <c r="D64" s="68"/>
      <c r="E64" s="68"/>
      <c r="F64" s="68"/>
      <c r="G64" s="68">
        <v>2</v>
      </c>
      <c r="H64" s="68"/>
      <c r="I64" s="68">
        <v>32500</v>
      </c>
      <c r="J64" s="451">
        <v>65000</v>
      </c>
      <c r="K64" s="68" t="s">
        <v>74</v>
      </c>
      <c r="L64" s="435" t="s">
        <v>196</v>
      </c>
    </row>
    <row r="65" spans="1:12" s="43" customFormat="1">
      <c r="A65" s="64">
        <v>61</v>
      </c>
      <c r="B65" s="72" t="s">
        <v>666</v>
      </c>
      <c r="C65" s="66"/>
      <c r="D65" s="66"/>
      <c r="E65" s="66"/>
      <c r="F65" s="66"/>
      <c r="G65" s="66">
        <v>2</v>
      </c>
      <c r="H65" s="66"/>
      <c r="I65" s="66">
        <v>49800</v>
      </c>
      <c r="J65" s="452">
        <v>99600</v>
      </c>
      <c r="K65" s="66" t="s">
        <v>74</v>
      </c>
      <c r="L65" s="436" t="s">
        <v>196</v>
      </c>
    </row>
    <row r="66" spans="1:12" s="43" customFormat="1" ht="30">
      <c r="A66" s="64">
        <v>62</v>
      </c>
      <c r="B66" s="71" t="s">
        <v>682</v>
      </c>
      <c r="C66" s="68"/>
      <c r="D66" s="68"/>
      <c r="E66" s="68"/>
      <c r="F66" s="68"/>
      <c r="G66" s="68">
        <v>4</v>
      </c>
      <c r="H66" s="68"/>
      <c r="I66" s="68">
        <v>54760</v>
      </c>
      <c r="J66" s="451">
        <v>219040</v>
      </c>
      <c r="K66" s="68" t="s">
        <v>74</v>
      </c>
      <c r="L66" s="435" t="s">
        <v>196</v>
      </c>
    </row>
    <row r="67" spans="1:12" s="43" customFormat="1">
      <c r="A67" s="64">
        <v>63</v>
      </c>
      <c r="B67" s="72" t="s">
        <v>667</v>
      </c>
      <c r="C67" s="66"/>
      <c r="D67" s="66">
        <v>3</v>
      </c>
      <c r="E67" s="66">
        <v>171500</v>
      </c>
      <c r="F67" s="454">
        <v>1</v>
      </c>
      <c r="G67" s="66">
        <v>7</v>
      </c>
      <c r="H67" s="66">
        <v>171500</v>
      </c>
      <c r="I67" s="66">
        <v>0</v>
      </c>
      <c r="J67" s="452">
        <v>0</v>
      </c>
      <c r="K67" s="66" t="s">
        <v>74</v>
      </c>
      <c r="L67" s="436" t="s">
        <v>196</v>
      </c>
    </row>
    <row r="68" spans="1:12" s="43" customFormat="1">
      <c r="A68" s="64">
        <v>64</v>
      </c>
      <c r="B68" s="71" t="s">
        <v>668</v>
      </c>
      <c r="C68" s="68"/>
      <c r="D68" s="68">
        <v>3</v>
      </c>
      <c r="E68" s="68">
        <v>212400</v>
      </c>
      <c r="F68" s="446">
        <v>1</v>
      </c>
      <c r="G68" s="68">
        <v>6</v>
      </c>
      <c r="H68" s="68">
        <v>212400</v>
      </c>
      <c r="I68" s="68">
        <v>0</v>
      </c>
      <c r="J68" s="68">
        <v>0</v>
      </c>
      <c r="K68" s="68" t="s">
        <v>74</v>
      </c>
      <c r="L68" s="435" t="s">
        <v>196</v>
      </c>
    </row>
    <row r="69" spans="1:12" s="43" customFormat="1" ht="29.25">
      <c r="A69" s="64">
        <v>65</v>
      </c>
      <c r="B69" s="72" t="s">
        <v>683</v>
      </c>
      <c r="C69" s="66"/>
      <c r="D69" s="66"/>
      <c r="E69" s="66"/>
      <c r="F69" s="66"/>
      <c r="G69" s="66">
        <v>5</v>
      </c>
      <c r="H69" s="66"/>
      <c r="I69" s="66">
        <v>288500</v>
      </c>
      <c r="J69" s="452">
        <v>1442500</v>
      </c>
      <c r="K69" s="66" t="s">
        <v>74</v>
      </c>
      <c r="L69" s="436" t="s">
        <v>196</v>
      </c>
    </row>
    <row r="70" spans="1:12" s="43" customFormat="1">
      <c r="A70" s="64">
        <v>66</v>
      </c>
      <c r="B70" s="71" t="s">
        <v>684</v>
      </c>
      <c r="C70" s="68"/>
      <c r="D70" s="68"/>
      <c r="E70" s="68"/>
      <c r="F70" s="68"/>
      <c r="G70" s="68">
        <v>13</v>
      </c>
      <c r="H70" s="68"/>
      <c r="I70" s="68">
        <v>49900</v>
      </c>
      <c r="J70" s="451">
        <v>648700</v>
      </c>
      <c r="K70" s="68" t="s">
        <v>74</v>
      </c>
      <c r="L70" s="435" t="s">
        <v>196</v>
      </c>
    </row>
    <row r="71" spans="1:12" s="43" customFormat="1" ht="29.25">
      <c r="A71" s="64">
        <v>67</v>
      </c>
      <c r="B71" s="72" t="s">
        <v>685</v>
      </c>
      <c r="C71" s="66"/>
      <c r="D71" s="66"/>
      <c r="E71" s="66"/>
      <c r="F71" s="66"/>
      <c r="G71" s="66">
        <v>4</v>
      </c>
      <c r="H71" s="66"/>
      <c r="I71" s="66">
        <v>36700</v>
      </c>
      <c r="J71" s="66">
        <v>146800</v>
      </c>
      <c r="K71" s="66" t="s">
        <v>74</v>
      </c>
      <c r="L71" s="436" t="s">
        <v>196</v>
      </c>
    </row>
    <row r="72" spans="1:12" s="43" customFormat="1">
      <c r="A72" s="64">
        <v>68</v>
      </c>
      <c r="B72" s="71" t="s">
        <v>263</v>
      </c>
      <c r="C72" s="68"/>
      <c r="D72" s="68"/>
      <c r="E72" s="68"/>
      <c r="F72" s="68"/>
      <c r="G72" s="68">
        <v>6</v>
      </c>
      <c r="H72" s="68"/>
      <c r="I72" s="68">
        <v>20500</v>
      </c>
      <c r="J72" s="451">
        <v>123000</v>
      </c>
      <c r="K72" s="68" t="s">
        <v>74</v>
      </c>
      <c r="L72" s="435" t="s">
        <v>196</v>
      </c>
    </row>
    <row r="73" spans="1:12" s="43" customFormat="1">
      <c r="A73" s="64">
        <v>69</v>
      </c>
      <c r="B73" s="72" t="s">
        <v>686</v>
      </c>
      <c r="C73" s="66"/>
      <c r="D73" s="66"/>
      <c r="E73" s="66"/>
      <c r="F73" s="66"/>
      <c r="G73" s="66">
        <v>2</v>
      </c>
      <c r="H73" s="66"/>
      <c r="I73" s="66">
        <v>7100</v>
      </c>
      <c r="J73" s="452">
        <v>14200</v>
      </c>
      <c r="K73" s="66" t="s">
        <v>74</v>
      </c>
      <c r="L73" s="436" t="s">
        <v>196</v>
      </c>
    </row>
    <row r="74" spans="1:12" s="43" customFormat="1">
      <c r="A74" s="64">
        <v>70</v>
      </c>
      <c r="B74" s="71" t="s">
        <v>687</v>
      </c>
      <c r="C74" s="68"/>
      <c r="D74" s="68"/>
      <c r="E74" s="68"/>
      <c r="F74" s="68"/>
      <c r="G74" s="68">
        <v>2</v>
      </c>
      <c r="H74" s="68"/>
      <c r="I74" s="68">
        <v>7100</v>
      </c>
      <c r="J74" s="451">
        <v>14200</v>
      </c>
      <c r="K74" s="68" t="s">
        <v>74</v>
      </c>
      <c r="L74" s="435" t="s">
        <v>196</v>
      </c>
    </row>
    <row r="75" spans="1:12" s="43" customFormat="1">
      <c r="A75" s="64">
        <v>71</v>
      </c>
      <c r="B75" s="72" t="s">
        <v>669</v>
      </c>
      <c r="C75" s="66"/>
      <c r="D75" s="66"/>
      <c r="E75" s="66"/>
      <c r="F75" s="66"/>
      <c r="G75" s="66">
        <v>5</v>
      </c>
      <c r="H75" s="66"/>
      <c r="I75" s="66">
        <v>3900</v>
      </c>
      <c r="J75" s="452">
        <v>19500</v>
      </c>
      <c r="K75" s="66" t="s">
        <v>74</v>
      </c>
      <c r="L75" s="436" t="s">
        <v>196</v>
      </c>
    </row>
    <row r="76" spans="1:12" s="43" customFormat="1">
      <c r="A76" s="64">
        <v>72</v>
      </c>
      <c r="B76" s="71" t="s">
        <v>273</v>
      </c>
      <c r="C76" s="68"/>
      <c r="D76" s="68"/>
      <c r="E76" s="68"/>
      <c r="F76" s="68"/>
      <c r="G76" s="68">
        <v>2</v>
      </c>
      <c r="H76" s="68"/>
      <c r="I76" s="68">
        <v>34800</v>
      </c>
      <c r="J76" s="451">
        <v>69600</v>
      </c>
      <c r="K76" s="68" t="s">
        <v>74</v>
      </c>
      <c r="L76" s="435" t="s">
        <v>196</v>
      </c>
    </row>
    <row r="77" spans="1:12" s="43" customFormat="1">
      <c r="A77" s="64">
        <v>73</v>
      </c>
      <c r="B77" s="72" t="s">
        <v>499</v>
      </c>
      <c r="C77" s="66"/>
      <c r="D77" s="66"/>
      <c r="E77" s="66"/>
      <c r="F77" s="66"/>
      <c r="G77" s="66">
        <v>9</v>
      </c>
      <c r="H77" s="66"/>
      <c r="I77" s="66">
        <v>3600</v>
      </c>
      <c r="J77" s="452">
        <v>32400</v>
      </c>
      <c r="K77" s="66" t="s">
        <v>74</v>
      </c>
      <c r="L77" s="436" t="s">
        <v>196</v>
      </c>
    </row>
    <row r="78" spans="1:12" s="43" customFormat="1" ht="30">
      <c r="A78" s="64">
        <v>74</v>
      </c>
      <c r="B78" s="71" t="s">
        <v>670</v>
      </c>
      <c r="C78" s="68"/>
      <c r="D78" s="68"/>
      <c r="E78" s="68"/>
      <c r="F78" s="68"/>
      <c r="G78" s="68">
        <v>5</v>
      </c>
      <c r="H78" s="68"/>
      <c r="I78" s="68">
        <v>17800</v>
      </c>
      <c r="J78" s="451">
        <v>89000</v>
      </c>
      <c r="K78" s="68" t="s">
        <v>74</v>
      </c>
      <c r="L78" s="435" t="s">
        <v>196</v>
      </c>
    </row>
    <row r="79" spans="1:12" s="43" customFormat="1">
      <c r="A79" s="64">
        <v>75</v>
      </c>
      <c r="B79" s="72" t="s">
        <v>688</v>
      </c>
      <c r="C79" s="66"/>
      <c r="D79" s="66">
        <v>3</v>
      </c>
      <c r="E79" s="66"/>
      <c r="F79" s="454">
        <v>1</v>
      </c>
      <c r="G79" s="66">
        <v>18</v>
      </c>
      <c r="H79" s="66"/>
      <c r="I79" s="66">
        <v>10700</v>
      </c>
      <c r="J79" s="452">
        <v>192600</v>
      </c>
      <c r="K79" s="66" t="s">
        <v>74</v>
      </c>
      <c r="L79" s="436" t="s">
        <v>196</v>
      </c>
    </row>
    <row r="80" spans="1:12" s="43" customFormat="1">
      <c r="A80" s="64">
        <v>76</v>
      </c>
      <c r="B80" s="71" t="s">
        <v>671</v>
      </c>
      <c r="C80" s="68"/>
      <c r="D80" s="68"/>
      <c r="E80" s="68"/>
      <c r="F80" s="68"/>
      <c r="G80" s="68">
        <v>5</v>
      </c>
      <c r="H80" s="68"/>
      <c r="I80" s="68">
        <v>4600</v>
      </c>
      <c r="J80" s="451">
        <v>23000</v>
      </c>
      <c r="K80" s="68" t="s">
        <v>74</v>
      </c>
      <c r="L80" s="435" t="s">
        <v>196</v>
      </c>
    </row>
    <row r="81" spans="1:12" s="43" customFormat="1">
      <c r="A81" s="64">
        <v>77</v>
      </c>
      <c r="B81" s="72" t="s">
        <v>672</v>
      </c>
      <c r="C81" s="66"/>
      <c r="D81" s="66"/>
      <c r="E81" s="66"/>
      <c r="F81" s="66"/>
      <c r="G81" s="66">
        <v>4</v>
      </c>
      <c r="H81" s="66"/>
      <c r="I81" s="66">
        <v>2200</v>
      </c>
      <c r="J81" s="452">
        <v>8800</v>
      </c>
      <c r="K81" s="66" t="s">
        <v>74</v>
      </c>
      <c r="L81" s="436" t="s">
        <v>196</v>
      </c>
    </row>
    <row r="82" spans="1:12" s="43" customFormat="1" ht="18">
      <c r="A82" s="64">
        <v>78</v>
      </c>
      <c r="B82" s="73" t="s">
        <v>500</v>
      </c>
      <c r="C82" s="68"/>
      <c r="D82" s="68">
        <v>3</v>
      </c>
      <c r="E82" s="68"/>
      <c r="F82" s="446">
        <v>1</v>
      </c>
      <c r="G82" s="70">
        <v>20</v>
      </c>
      <c r="H82" s="70">
        <v>490000</v>
      </c>
      <c r="I82" s="70">
        <v>0</v>
      </c>
      <c r="J82" s="453">
        <v>0</v>
      </c>
      <c r="K82" s="68" t="s">
        <v>74</v>
      </c>
      <c r="L82" s="435" t="s">
        <v>196</v>
      </c>
    </row>
    <row r="83" spans="1:12" s="43" customFormat="1" ht="30">
      <c r="A83" s="64">
        <v>79</v>
      </c>
      <c r="B83" s="72" t="s">
        <v>673</v>
      </c>
      <c r="C83" s="66"/>
      <c r="D83" s="66"/>
      <c r="E83" s="66"/>
      <c r="F83" s="66"/>
      <c r="G83" s="66">
        <v>2</v>
      </c>
      <c r="H83" s="66"/>
      <c r="I83" s="66">
        <v>13800</v>
      </c>
      <c r="J83" s="452">
        <v>27600</v>
      </c>
      <c r="K83" s="66" t="s">
        <v>74</v>
      </c>
      <c r="L83" s="436" t="s">
        <v>196</v>
      </c>
    </row>
    <row r="84" spans="1:12" s="43" customFormat="1">
      <c r="A84" s="64">
        <v>80</v>
      </c>
      <c r="B84" s="71" t="s">
        <v>501</v>
      </c>
      <c r="C84" s="68"/>
      <c r="D84" s="68">
        <v>3</v>
      </c>
      <c r="E84" s="68"/>
      <c r="F84" s="446">
        <v>1</v>
      </c>
      <c r="G84" s="68">
        <v>20</v>
      </c>
      <c r="H84" s="68"/>
      <c r="I84" s="68">
        <v>12500</v>
      </c>
      <c r="J84" s="451">
        <v>250000</v>
      </c>
      <c r="K84" s="68" t="s">
        <v>74</v>
      </c>
      <c r="L84" s="435" t="s">
        <v>196</v>
      </c>
    </row>
    <row r="85" spans="1:12" s="43" customFormat="1" ht="30">
      <c r="A85" s="64">
        <v>81</v>
      </c>
      <c r="B85" s="72" t="s">
        <v>674</v>
      </c>
      <c r="C85" s="66"/>
      <c r="D85" s="66"/>
      <c r="E85" s="66"/>
      <c r="F85" s="66"/>
      <c r="G85" s="66">
        <v>20</v>
      </c>
      <c r="H85" s="66"/>
      <c r="I85" s="66">
        <v>10700</v>
      </c>
      <c r="J85" s="452">
        <v>214000</v>
      </c>
      <c r="K85" s="66" t="s">
        <v>74</v>
      </c>
      <c r="L85" s="436" t="s">
        <v>196</v>
      </c>
    </row>
    <row r="86" spans="1:12" s="43" customFormat="1">
      <c r="A86" s="64">
        <v>82</v>
      </c>
      <c r="B86" s="71" t="s">
        <v>689</v>
      </c>
      <c r="C86" s="68"/>
      <c r="D86" s="68"/>
      <c r="E86" s="68"/>
      <c r="F86" s="68"/>
      <c r="G86" s="68">
        <v>20</v>
      </c>
      <c r="H86" s="68"/>
      <c r="I86" s="68">
        <v>2800</v>
      </c>
      <c r="J86" s="451">
        <v>56000</v>
      </c>
      <c r="K86" s="68" t="s">
        <v>74</v>
      </c>
      <c r="L86" s="435" t="s">
        <v>196</v>
      </c>
    </row>
    <row r="87" spans="1:12" s="43" customFormat="1">
      <c r="A87" s="64">
        <v>83</v>
      </c>
      <c r="B87" s="72" t="s">
        <v>502</v>
      </c>
      <c r="C87" s="66"/>
      <c r="D87" s="66"/>
      <c r="E87" s="66"/>
      <c r="F87" s="66"/>
      <c r="G87" s="66">
        <v>20</v>
      </c>
      <c r="H87" s="66"/>
      <c r="I87" s="66">
        <v>9500</v>
      </c>
      <c r="J87" s="452">
        <v>190000</v>
      </c>
      <c r="K87" s="66" t="s">
        <v>274</v>
      </c>
      <c r="L87" s="436" t="s">
        <v>196</v>
      </c>
    </row>
    <row r="88" spans="1:12">
      <c r="A88" s="64">
        <v>84</v>
      </c>
      <c r="B88" s="74" t="s">
        <v>275</v>
      </c>
      <c r="C88" s="68" t="s">
        <v>59</v>
      </c>
      <c r="D88" s="68">
        <v>15</v>
      </c>
      <c r="E88" s="68">
        <v>249000</v>
      </c>
      <c r="F88" s="447">
        <v>6.6699999999999995E-2</v>
      </c>
      <c r="G88" s="68">
        <v>1</v>
      </c>
      <c r="H88" s="68">
        <v>16608</v>
      </c>
      <c r="I88" s="68">
        <v>232392</v>
      </c>
      <c r="J88" s="68">
        <v>232392</v>
      </c>
      <c r="K88" s="68" t="s">
        <v>631</v>
      </c>
      <c r="L88" s="435" t="s">
        <v>223</v>
      </c>
    </row>
    <row r="89" spans="1:12">
      <c r="A89" s="64">
        <v>85</v>
      </c>
      <c r="B89" s="41" t="s">
        <v>19</v>
      </c>
      <c r="C89" s="66" t="s">
        <v>59</v>
      </c>
      <c r="D89" s="66">
        <v>10</v>
      </c>
      <c r="E89" s="66">
        <v>35000</v>
      </c>
      <c r="F89" s="446">
        <v>0.1</v>
      </c>
      <c r="G89" s="66">
        <v>1</v>
      </c>
      <c r="H89" s="66">
        <v>3500</v>
      </c>
      <c r="I89" s="66">
        <v>31500</v>
      </c>
      <c r="J89" s="66">
        <v>31500</v>
      </c>
      <c r="K89" s="66" t="s">
        <v>631</v>
      </c>
      <c r="L89" s="436" t="s">
        <v>223</v>
      </c>
    </row>
    <row r="90" spans="1:12">
      <c r="A90" s="64">
        <v>86</v>
      </c>
      <c r="B90" s="74" t="s">
        <v>20</v>
      </c>
      <c r="C90" s="68" t="s">
        <v>59</v>
      </c>
      <c r="D90" s="68">
        <v>10</v>
      </c>
      <c r="E90" s="68">
        <v>30000</v>
      </c>
      <c r="F90" s="446">
        <v>0.1</v>
      </c>
      <c r="G90" s="68">
        <v>1</v>
      </c>
      <c r="H90" s="68">
        <v>3000</v>
      </c>
      <c r="I90" s="68">
        <v>27000</v>
      </c>
      <c r="J90" s="68">
        <v>27000</v>
      </c>
      <c r="K90" s="68" t="s">
        <v>631</v>
      </c>
      <c r="L90" s="435" t="s">
        <v>223</v>
      </c>
    </row>
    <row r="91" spans="1:12">
      <c r="A91" s="64">
        <v>87</v>
      </c>
      <c r="B91" s="41" t="s">
        <v>21</v>
      </c>
      <c r="C91" s="66"/>
      <c r="D91" s="66">
        <v>10</v>
      </c>
      <c r="E91" s="66">
        <v>25000</v>
      </c>
      <c r="F91" s="446">
        <v>0.1</v>
      </c>
      <c r="G91" s="66">
        <v>1</v>
      </c>
      <c r="H91" s="66">
        <v>2500</v>
      </c>
      <c r="I91" s="66">
        <v>22500</v>
      </c>
      <c r="J91" s="66">
        <v>22500</v>
      </c>
      <c r="K91" s="66" t="s">
        <v>631</v>
      </c>
      <c r="L91" s="436" t="s">
        <v>223</v>
      </c>
    </row>
    <row r="92" spans="1:12" ht="28.5">
      <c r="A92" s="64">
        <v>88</v>
      </c>
      <c r="B92" s="87" t="s">
        <v>819</v>
      </c>
      <c r="C92" s="92" t="s">
        <v>59</v>
      </c>
      <c r="D92" s="65">
        <v>50</v>
      </c>
      <c r="E92" s="65">
        <v>2677367</v>
      </c>
      <c r="F92" s="444">
        <v>0.02</v>
      </c>
      <c r="G92" s="65">
        <v>25</v>
      </c>
      <c r="H92" s="65">
        <v>53547</v>
      </c>
      <c r="I92" s="65">
        <v>104953</v>
      </c>
      <c r="J92" s="65">
        <v>2623820</v>
      </c>
      <c r="K92" s="65" t="s">
        <v>631</v>
      </c>
      <c r="L92" s="438" t="s">
        <v>223</v>
      </c>
    </row>
    <row r="93" spans="1:12" ht="30">
      <c r="A93" s="64">
        <v>89</v>
      </c>
      <c r="B93" s="302" t="s">
        <v>144</v>
      </c>
      <c r="C93" s="8" t="s">
        <v>59</v>
      </c>
      <c r="D93" s="65">
        <v>30</v>
      </c>
      <c r="E93" s="433">
        <v>2100000</v>
      </c>
      <c r="F93" s="444">
        <v>0</v>
      </c>
      <c r="G93" s="65">
        <v>1</v>
      </c>
      <c r="H93" s="65"/>
      <c r="I93" s="433">
        <v>2100000</v>
      </c>
      <c r="J93" s="433">
        <v>2100000</v>
      </c>
      <c r="K93" s="34" t="s">
        <v>631</v>
      </c>
      <c r="L93" s="439" t="s">
        <v>870</v>
      </c>
    </row>
    <row r="94" spans="1:12" ht="25.5">
      <c r="A94" s="52">
        <v>90</v>
      </c>
      <c r="B94" s="296" t="s">
        <v>868</v>
      </c>
      <c r="C94" s="522" t="s">
        <v>59</v>
      </c>
      <c r="D94" s="34">
        <v>7</v>
      </c>
      <c r="E94" s="34">
        <v>5500</v>
      </c>
      <c r="F94" s="336">
        <v>0</v>
      </c>
      <c r="G94" s="46">
        <v>1</v>
      </c>
      <c r="H94" s="34">
        <v>0</v>
      </c>
      <c r="I94" s="34">
        <v>5500</v>
      </c>
      <c r="J94" s="34">
        <v>5500</v>
      </c>
      <c r="K94" s="274" t="s">
        <v>663</v>
      </c>
      <c r="L94" s="439" t="s">
        <v>870</v>
      </c>
    </row>
    <row r="95" spans="1:12">
      <c r="A95" s="52"/>
      <c r="B95" s="17" t="s">
        <v>628</v>
      </c>
      <c r="C95" s="6"/>
      <c r="D95" s="65"/>
      <c r="E95" s="65"/>
      <c r="F95" s="65"/>
      <c r="G95" s="65"/>
      <c r="H95" s="65"/>
      <c r="I95" s="65"/>
      <c r="J95" s="433">
        <f>SUBTOTAL(109,J4:J94)</f>
        <v>77430801</v>
      </c>
      <c r="K95" s="65"/>
      <c r="L95" s="432"/>
    </row>
    <row r="97" spans="3:9" ht="33.75" customHeight="1">
      <c r="C97" s="623" t="s">
        <v>1046</v>
      </c>
      <c r="D97" s="623"/>
      <c r="E97" s="623"/>
      <c r="F97" s="623"/>
      <c r="G97" s="619"/>
      <c r="I97" s="617" t="s">
        <v>1047</v>
      </c>
    </row>
  </sheetData>
  <mergeCells count="3">
    <mergeCell ref="A2:L2"/>
    <mergeCell ref="K1:L1"/>
    <mergeCell ref="C97:F97"/>
  </mergeCells>
  <pageMargins left="0.11811023622047245" right="0.31496062992125984" top="0.74803149606299213" bottom="0.74803149606299213" header="0.31496062992125984" footer="0.31496062992125984"/>
  <pageSetup paperSize="9" scale="8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40"/>
  <sheetViews>
    <sheetView tabSelected="1" workbookViewId="0">
      <selection activeCell="O5" sqref="O5"/>
    </sheetView>
  </sheetViews>
  <sheetFormatPr defaultRowHeight="15"/>
  <cols>
    <col min="1" max="1" width="7" bestFit="1" customWidth="1"/>
    <col min="2" max="2" width="22.85546875" customWidth="1"/>
    <col min="3" max="3" width="9.5703125" customWidth="1"/>
    <col min="4" max="4" width="11.5703125" customWidth="1"/>
    <col min="5" max="5" width="14.42578125" customWidth="1"/>
    <col min="6" max="6" width="11.5703125" customWidth="1"/>
    <col min="7" max="7" width="9.7109375" customWidth="1"/>
    <col min="8" max="8" width="14" customWidth="1"/>
    <col min="9" max="9" width="13.85546875" customWidth="1"/>
    <col min="10" max="10" width="18" customWidth="1"/>
    <col min="11" max="11" width="13.140625" customWidth="1"/>
  </cols>
  <sheetData>
    <row r="1" spans="1:12" s="249" customFormat="1" ht="68.25" customHeight="1">
      <c r="J1" s="629" t="s">
        <v>1050</v>
      </c>
      <c r="K1" s="629"/>
      <c r="L1" s="629"/>
    </row>
    <row r="2" spans="1:12" ht="46.5" customHeight="1">
      <c r="A2" s="625" t="s">
        <v>930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2" ht="75">
      <c r="A3" s="217" t="s">
        <v>279</v>
      </c>
      <c r="B3" s="218" t="s">
        <v>280</v>
      </c>
      <c r="C3" s="218" t="s">
        <v>54</v>
      </c>
      <c r="D3" s="199" t="s">
        <v>28</v>
      </c>
      <c r="E3" s="206" t="s">
        <v>513</v>
      </c>
      <c r="F3" s="206" t="s">
        <v>824</v>
      </c>
      <c r="G3" s="218" t="s">
        <v>29</v>
      </c>
      <c r="H3" s="218" t="s">
        <v>899</v>
      </c>
      <c r="I3" s="218" t="s">
        <v>281</v>
      </c>
      <c r="J3" s="219" t="s">
        <v>110</v>
      </c>
      <c r="K3" s="220" t="s">
        <v>111</v>
      </c>
      <c r="L3" s="221" t="s">
        <v>186</v>
      </c>
    </row>
    <row r="4" spans="1:12" ht="30">
      <c r="A4" s="136">
        <v>1</v>
      </c>
      <c r="B4" s="6" t="s">
        <v>164</v>
      </c>
      <c r="C4" s="6" t="s">
        <v>59</v>
      </c>
      <c r="D4" s="9">
        <v>80</v>
      </c>
      <c r="E4" s="47">
        <v>24129840</v>
      </c>
      <c r="F4" s="570">
        <v>0.94299999999999995</v>
      </c>
      <c r="G4" s="9">
        <v>1</v>
      </c>
      <c r="H4" s="47">
        <f>+Table11[[#This Row],[Ընդամենը սկզբնական արժեք]]-Table11[[#This Row],[Հաշվեկշռային ընդհանուր արժեքը /հազար դրամ/]]</f>
        <v>22751543</v>
      </c>
      <c r="I4" s="47">
        <v>1378297</v>
      </c>
      <c r="J4" s="47">
        <v>1378297</v>
      </c>
      <c r="K4" s="9" t="s">
        <v>532</v>
      </c>
      <c r="L4" s="167" t="s">
        <v>518</v>
      </c>
    </row>
    <row r="5" spans="1:12" s="43" customFormat="1" ht="60">
      <c r="A5" s="568">
        <v>2</v>
      </c>
      <c r="B5" s="35" t="s">
        <v>985</v>
      </c>
      <c r="C5" s="35" t="s">
        <v>59</v>
      </c>
      <c r="D5" s="36">
        <v>15</v>
      </c>
      <c r="E5" s="465">
        <v>3500000</v>
      </c>
      <c r="F5" s="466">
        <v>0.8</v>
      </c>
      <c r="G5" s="36">
        <v>1</v>
      </c>
      <c r="H5" s="465">
        <v>2800000</v>
      </c>
      <c r="I5" s="465">
        <v>700000</v>
      </c>
      <c r="J5" s="465">
        <v>700000</v>
      </c>
      <c r="K5" s="36" t="s">
        <v>637</v>
      </c>
      <c r="L5" s="569" t="s">
        <v>358</v>
      </c>
    </row>
    <row r="6" spans="1:12" ht="30">
      <c r="A6" s="136">
        <v>3</v>
      </c>
      <c r="B6" s="6" t="s">
        <v>986</v>
      </c>
      <c r="C6" s="6" t="s">
        <v>59</v>
      </c>
      <c r="D6" s="9">
        <v>10</v>
      </c>
      <c r="E6" s="47">
        <v>0</v>
      </c>
      <c r="F6" s="455">
        <v>1</v>
      </c>
      <c r="G6" s="9">
        <v>1</v>
      </c>
      <c r="H6" s="9"/>
      <c r="I6" s="47">
        <v>0</v>
      </c>
      <c r="J6" s="47">
        <v>0</v>
      </c>
      <c r="K6" s="9" t="s">
        <v>636</v>
      </c>
      <c r="L6" s="167" t="s">
        <v>358</v>
      </c>
    </row>
    <row r="7" spans="1:12" ht="30">
      <c r="A7" s="136">
        <v>4</v>
      </c>
      <c r="B7" s="6" t="s">
        <v>987</v>
      </c>
      <c r="C7" s="6" t="s">
        <v>59</v>
      </c>
      <c r="D7" s="9">
        <v>10</v>
      </c>
      <c r="E7" s="47">
        <v>0</v>
      </c>
      <c r="F7" s="455">
        <v>1</v>
      </c>
      <c r="G7" s="9">
        <v>1</v>
      </c>
      <c r="H7" s="9"/>
      <c r="I7" s="47">
        <v>0</v>
      </c>
      <c r="J7" s="47">
        <v>0</v>
      </c>
      <c r="K7" s="9" t="s">
        <v>638</v>
      </c>
      <c r="L7" s="167" t="s">
        <v>358</v>
      </c>
    </row>
    <row r="8" spans="1:12" ht="30">
      <c r="A8" s="136">
        <v>5</v>
      </c>
      <c r="B8" s="6" t="s">
        <v>988</v>
      </c>
      <c r="C8" s="6" t="s">
        <v>59</v>
      </c>
      <c r="D8" s="9">
        <v>10</v>
      </c>
      <c r="E8" s="47">
        <v>0</v>
      </c>
      <c r="F8" s="455">
        <v>1</v>
      </c>
      <c r="G8" s="9">
        <v>1</v>
      </c>
      <c r="H8" s="9"/>
      <c r="I8" s="47">
        <v>0</v>
      </c>
      <c r="J8" s="47">
        <v>0</v>
      </c>
      <c r="K8" s="9" t="s">
        <v>639</v>
      </c>
      <c r="L8" s="167" t="s">
        <v>358</v>
      </c>
    </row>
    <row r="9" spans="1:12">
      <c r="A9" s="136">
        <v>6</v>
      </c>
      <c r="B9" s="6" t="s">
        <v>989</v>
      </c>
      <c r="C9" s="6" t="s">
        <v>59</v>
      </c>
      <c r="D9" s="9">
        <v>5</v>
      </c>
      <c r="E9" s="47">
        <v>0</v>
      </c>
      <c r="F9" s="455">
        <v>1</v>
      </c>
      <c r="G9" s="9">
        <v>1</v>
      </c>
      <c r="H9" s="9"/>
      <c r="I9" s="47">
        <v>0</v>
      </c>
      <c r="J9" s="47">
        <v>0</v>
      </c>
      <c r="K9" s="9"/>
      <c r="L9" s="167" t="s">
        <v>690</v>
      </c>
    </row>
    <row r="10" spans="1:12">
      <c r="A10" s="136">
        <v>7</v>
      </c>
      <c r="B10" s="6" t="s">
        <v>989</v>
      </c>
      <c r="C10" s="24" t="s">
        <v>59</v>
      </c>
      <c r="D10" s="168">
        <v>5</v>
      </c>
      <c r="E10" s="169">
        <v>0</v>
      </c>
      <c r="F10" s="455">
        <v>1</v>
      </c>
      <c r="G10" s="168">
        <v>2</v>
      </c>
      <c r="H10" s="168"/>
      <c r="I10" s="169">
        <v>0</v>
      </c>
      <c r="J10" s="169">
        <v>0</v>
      </c>
      <c r="K10" s="168"/>
      <c r="L10" s="167" t="s">
        <v>282</v>
      </c>
    </row>
    <row r="11" spans="1:12" ht="28.5" customHeight="1">
      <c r="A11" s="136">
        <v>8</v>
      </c>
      <c r="B11" s="6" t="s">
        <v>990</v>
      </c>
      <c r="C11" s="6" t="s">
        <v>59</v>
      </c>
      <c r="D11" s="9">
        <v>7</v>
      </c>
      <c r="E11" s="47">
        <v>0</v>
      </c>
      <c r="F11" s="455">
        <v>1</v>
      </c>
      <c r="G11" s="9">
        <v>1</v>
      </c>
      <c r="H11" s="9"/>
      <c r="I11" s="47">
        <v>0</v>
      </c>
      <c r="J11" s="47">
        <v>0</v>
      </c>
      <c r="K11" s="9" t="s">
        <v>633</v>
      </c>
      <c r="L11" s="167" t="s">
        <v>690</v>
      </c>
    </row>
    <row r="12" spans="1:12" ht="28.5" customHeight="1">
      <c r="A12" s="136">
        <v>9</v>
      </c>
      <c r="B12" s="6" t="s">
        <v>990</v>
      </c>
      <c r="C12" s="6" t="s">
        <v>59</v>
      </c>
      <c r="D12" s="9">
        <v>7</v>
      </c>
      <c r="E12" s="47">
        <v>0</v>
      </c>
      <c r="F12" s="455">
        <v>1</v>
      </c>
      <c r="G12" s="168">
        <v>2</v>
      </c>
      <c r="H12" s="168"/>
      <c r="I12" s="169">
        <v>0</v>
      </c>
      <c r="J12" s="169">
        <v>0</v>
      </c>
      <c r="K12" s="168"/>
      <c r="L12" s="167" t="s">
        <v>690</v>
      </c>
    </row>
    <row r="13" spans="1:12">
      <c r="A13" s="136">
        <v>10</v>
      </c>
      <c r="B13" s="6" t="s">
        <v>207</v>
      </c>
      <c r="C13" s="6" t="s">
        <v>59</v>
      </c>
      <c r="D13" s="9">
        <v>7</v>
      </c>
      <c r="E13" s="47">
        <v>120000</v>
      </c>
      <c r="F13" s="455">
        <v>1</v>
      </c>
      <c r="G13" s="9">
        <v>2</v>
      </c>
      <c r="H13" s="47">
        <v>120000</v>
      </c>
      <c r="I13" s="47">
        <v>0</v>
      </c>
      <c r="J13" s="47">
        <v>0</v>
      </c>
      <c r="K13" s="9" t="s">
        <v>274</v>
      </c>
      <c r="L13" s="167" t="s">
        <v>282</v>
      </c>
    </row>
    <row r="14" spans="1:12">
      <c r="A14" s="136">
        <v>11</v>
      </c>
      <c r="B14" s="6" t="s">
        <v>704</v>
      </c>
      <c r="C14" s="6" t="s">
        <v>59</v>
      </c>
      <c r="D14" s="9">
        <v>10</v>
      </c>
      <c r="E14" s="47">
        <v>0</v>
      </c>
      <c r="F14" s="455">
        <v>1</v>
      </c>
      <c r="G14" s="9">
        <v>1</v>
      </c>
      <c r="H14" s="9"/>
      <c r="I14" s="47">
        <v>0</v>
      </c>
      <c r="J14" s="47">
        <v>0</v>
      </c>
      <c r="K14" s="9" t="s">
        <v>561</v>
      </c>
      <c r="L14" s="167" t="s">
        <v>690</v>
      </c>
    </row>
    <row r="15" spans="1:12">
      <c r="A15" s="136">
        <v>12</v>
      </c>
      <c r="B15" s="6" t="s">
        <v>704</v>
      </c>
      <c r="C15" s="6" t="s">
        <v>59</v>
      </c>
      <c r="D15" s="9">
        <v>10</v>
      </c>
      <c r="E15" s="47">
        <v>50000</v>
      </c>
      <c r="F15" s="455">
        <v>0.7</v>
      </c>
      <c r="G15" s="9">
        <v>2</v>
      </c>
      <c r="H15" s="47">
        <v>35000</v>
      </c>
      <c r="I15" s="47">
        <v>7500</v>
      </c>
      <c r="J15" s="47">
        <v>15000</v>
      </c>
      <c r="K15" s="9" t="s">
        <v>614</v>
      </c>
      <c r="L15" s="167" t="s">
        <v>282</v>
      </c>
    </row>
    <row r="16" spans="1:12">
      <c r="A16" s="136">
        <v>13</v>
      </c>
      <c r="B16" s="6" t="s">
        <v>365</v>
      </c>
      <c r="C16" s="6" t="s">
        <v>59</v>
      </c>
      <c r="D16" s="9">
        <v>10</v>
      </c>
      <c r="E16" s="47">
        <v>0</v>
      </c>
      <c r="F16" s="455">
        <v>1</v>
      </c>
      <c r="G16" s="9">
        <v>3</v>
      </c>
      <c r="H16" s="47"/>
      <c r="I16" s="47">
        <v>0</v>
      </c>
      <c r="J16" s="47">
        <v>0</v>
      </c>
      <c r="K16" s="9" t="s">
        <v>614</v>
      </c>
      <c r="L16" s="167" t="s">
        <v>358</v>
      </c>
    </row>
    <row r="17" spans="1:12">
      <c r="A17" s="136">
        <v>14</v>
      </c>
      <c r="B17" s="6" t="s">
        <v>365</v>
      </c>
      <c r="C17" s="6" t="s">
        <v>59</v>
      </c>
      <c r="D17" s="9">
        <v>10</v>
      </c>
      <c r="E17" s="47">
        <v>11000</v>
      </c>
      <c r="F17" s="455">
        <v>1</v>
      </c>
      <c r="G17" s="9">
        <v>1</v>
      </c>
      <c r="H17" s="47">
        <v>11000</v>
      </c>
      <c r="I17" s="47">
        <v>0</v>
      </c>
      <c r="J17" s="47">
        <v>0</v>
      </c>
      <c r="K17" s="9" t="s">
        <v>614</v>
      </c>
      <c r="L17" s="167" t="s">
        <v>215</v>
      </c>
    </row>
    <row r="18" spans="1:12">
      <c r="A18" s="136">
        <v>15</v>
      </c>
      <c r="B18" s="6" t="s">
        <v>365</v>
      </c>
      <c r="C18" s="6" t="s">
        <v>59</v>
      </c>
      <c r="D18" s="9">
        <v>10</v>
      </c>
      <c r="E18" s="47">
        <v>0</v>
      </c>
      <c r="F18" s="455">
        <v>1</v>
      </c>
      <c r="G18" s="9">
        <v>6</v>
      </c>
      <c r="H18" s="47"/>
      <c r="I18" s="47">
        <v>0</v>
      </c>
      <c r="J18" s="47">
        <v>0</v>
      </c>
      <c r="K18" s="9"/>
      <c r="L18" s="170" t="s">
        <v>153</v>
      </c>
    </row>
    <row r="19" spans="1:12">
      <c r="A19" s="136">
        <v>16</v>
      </c>
      <c r="B19" s="6" t="s">
        <v>70</v>
      </c>
      <c r="C19" s="6" t="s">
        <v>59</v>
      </c>
      <c r="D19" s="9">
        <v>10</v>
      </c>
      <c r="E19" s="47">
        <v>0</v>
      </c>
      <c r="F19" s="455">
        <v>1</v>
      </c>
      <c r="G19" s="9">
        <v>2</v>
      </c>
      <c r="H19" s="47"/>
      <c r="I19" s="47">
        <v>0</v>
      </c>
      <c r="J19" s="47">
        <v>0</v>
      </c>
      <c r="K19" s="9" t="s">
        <v>614</v>
      </c>
      <c r="L19" s="167" t="s">
        <v>191</v>
      </c>
    </row>
    <row r="20" spans="1:12">
      <c r="A20" s="136">
        <v>17</v>
      </c>
      <c r="B20" s="6" t="s">
        <v>127</v>
      </c>
      <c r="C20" s="6" t="s">
        <v>59</v>
      </c>
      <c r="D20" s="9">
        <v>10</v>
      </c>
      <c r="E20" s="47">
        <v>38000</v>
      </c>
      <c r="F20" s="455">
        <v>1</v>
      </c>
      <c r="G20" s="9">
        <v>1</v>
      </c>
      <c r="H20" s="47">
        <v>38000</v>
      </c>
      <c r="I20" s="47">
        <v>0</v>
      </c>
      <c r="J20" s="47">
        <v>0</v>
      </c>
      <c r="K20" s="9" t="s">
        <v>614</v>
      </c>
      <c r="L20" s="167" t="s">
        <v>215</v>
      </c>
    </row>
    <row r="21" spans="1:12">
      <c r="A21" s="136">
        <v>18</v>
      </c>
      <c r="B21" s="6" t="s">
        <v>127</v>
      </c>
      <c r="C21" s="6" t="s">
        <v>59</v>
      </c>
      <c r="D21" s="9">
        <v>10</v>
      </c>
      <c r="E21" s="47">
        <v>0</v>
      </c>
      <c r="F21" s="455">
        <v>1</v>
      </c>
      <c r="G21" s="9">
        <v>3</v>
      </c>
      <c r="H21" s="47"/>
      <c r="I21" s="47">
        <v>0</v>
      </c>
      <c r="J21" s="47">
        <v>0</v>
      </c>
      <c r="K21" s="9" t="s">
        <v>561</v>
      </c>
      <c r="L21" s="167" t="s">
        <v>284</v>
      </c>
    </row>
    <row r="22" spans="1:12">
      <c r="A22" s="136">
        <v>19</v>
      </c>
      <c r="B22" s="6" t="s">
        <v>991</v>
      </c>
      <c r="C22" s="6" t="s">
        <v>59</v>
      </c>
      <c r="D22" s="9">
        <v>10</v>
      </c>
      <c r="E22" s="47">
        <v>32000</v>
      </c>
      <c r="F22" s="455">
        <v>1</v>
      </c>
      <c r="G22" s="9">
        <v>1</v>
      </c>
      <c r="H22" s="47">
        <v>32000</v>
      </c>
      <c r="I22" s="47">
        <v>0</v>
      </c>
      <c r="J22" s="47">
        <v>0</v>
      </c>
      <c r="K22" s="9" t="s">
        <v>274</v>
      </c>
      <c r="L22" s="167" t="s">
        <v>215</v>
      </c>
    </row>
    <row r="23" spans="1:12">
      <c r="A23" s="136">
        <v>20</v>
      </c>
      <c r="B23" s="6" t="s">
        <v>188</v>
      </c>
      <c r="C23" s="6" t="s">
        <v>59</v>
      </c>
      <c r="D23" s="9">
        <v>50</v>
      </c>
      <c r="E23" s="47">
        <v>22302930</v>
      </c>
      <c r="F23" s="455">
        <v>1</v>
      </c>
      <c r="G23" s="9">
        <v>1</v>
      </c>
      <c r="H23" s="47">
        <v>22302930</v>
      </c>
      <c r="I23" s="47">
        <v>0</v>
      </c>
      <c r="J23" s="47">
        <v>0</v>
      </c>
      <c r="K23" s="9" t="s">
        <v>532</v>
      </c>
      <c r="L23" s="167" t="s">
        <v>712</v>
      </c>
    </row>
    <row r="24" spans="1:12" ht="30">
      <c r="A24" s="136">
        <v>21</v>
      </c>
      <c r="B24" s="6" t="s">
        <v>301</v>
      </c>
      <c r="C24" s="6" t="s">
        <v>59</v>
      </c>
      <c r="D24" s="9">
        <v>80</v>
      </c>
      <c r="E24" s="47">
        <v>32575284</v>
      </c>
      <c r="F24" s="571">
        <v>0.99450000000000005</v>
      </c>
      <c r="G24" s="9">
        <v>1</v>
      </c>
      <c r="H24" s="47">
        <f>+Table11[[#This Row],[Ընդամենը սկզբնական արժեք]]-Table11[[#This Row],[Հաշվեկշռային ընդհանուր արժեքը /հազար դրամ/]]</f>
        <v>32399377</v>
      </c>
      <c r="I24" s="47">
        <v>175907</v>
      </c>
      <c r="J24" s="47">
        <v>175907</v>
      </c>
      <c r="K24" s="9" t="s">
        <v>331</v>
      </c>
      <c r="L24" s="167" t="s">
        <v>713</v>
      </c>
    </row>
    <row r="25" spans="1:12" ht="30">
      <c r="A25" s="136">
        <v>22</v>
      </c>
      <c r="B25" s="6" t="s">
        <v>992</v>
      </c>
      <c r="C25" s="6" t="s">
        <v>59</v>
      </c>
      <c r="D25" s="22">
        <v>50</v>
      </c>
      <c r="E25" s="174">
        <v>1000000</v>
      </c>
      <c r="F25" s="456">
        <v>0.44</v>
      </c>
      <c r="G25" s="22">
        <v>1</v>
      </c>
      <c r="H25" s="174">
        <v>440000</v>
      </c>
      <c r="I25" s="174">
        <v>560000</v>
      </c>
      <c r="J25" s="174">
        <v>560000</v>
      </c>
      <c r="K25" s="22"/>
      <c r="L25" s="457" t="s">
        <v>714</v>
      </c>
    </row>
    <row r="26" spans="1:12">
      <c r="A26" s="136">
        <v>23</v>
      </c>
      <c r="B26" s="6" t="s">
        <v>993</v>
      </c>
      <c r="C26" s="6" t="s">
        <v>59</v>
      </c>
      <c r="D26" s="9">
        <v>15</v>
      </c>
      <c r="E26" s="47">
        <v>0</v>
      </c>
      <c r="F26" s="455">
        <v>1</v>
      </c>
      <c r="G26" s="9">
        <v>1</v>
      </c>
      <c r="H26" s="9"/>
      <c r="I26" s="47">
        <v>0</v>
      </c>
      <c r="J26" s="47">
        <v>0</v>
      </c>
      <c r="K26" s="9"/>
      <c r="L26" s="167" t="s">
        <v>352</v>
      </c>
    </row>
    <row r="27" spans="1:12">
      <c r="A27" s="136">
        <v>24</v>
      </c>
      <c r="B27" s="6" t="s">
        <v>994</v>
      </c>
      <c r="C27" s="6" t="s">
        <v>59</v>
      </c>
      <c r="D27" s="9">
        <v>80</v>
      </c>
      <c r="E27" s="47">
        <v>9651936</v>
      </c>
      <c r="F27" s="570">
        <v>0.93100000000000005</v>
      </c>
      <c r="G27" s="9">
        <v>1</v>
      </c>
      <c r="H27" s="47">
        <f>+Table11[[#This Row],[Ընդամենը սկզբնական արժեք]]-Table11[[#This Row],[Հաշվեկշռային ընդհանուր արժեքը /հազար դրամ/]]</f>
        <v>8985663</v>
      </c>
      <c r="I27" s="47">
        <v>666273</v>
      </c>
      <c r="J27" s="47">
        <v>666273</v>
      </c>
      <c r="K27" s="9" t="s">
        <v>532</v>
      </c>
      <c r="L27" s="167" t="s">
        <v>199</v>
      </c>
    </row>
    <row r="28" spans="1:12">
      <c r="A28" s="136">
        <v>25</v>
      </c>
      <c r="B28" s="6" t="s">
        <v>553</v>
      </c>
      <c r="C28" s="6" t="s">
        <v>59</v>
      </c>
      <c r="D28" s="9">
        <v>10</v>
      </c>
      <c r="E28" s="47">
        <v>0</v>
      </c>
      <c r="F28" s="455">
        <v>1</v>
      </c>
      <c r="G28" s="9">
        <v>36</v>
      </c>
      <c r="H28" s="9"/>
      <c r="I28" s="47">
        <v>0</v>
      </c>
      <c r="J28" s="47">
        <v>0</v>
      </c>
      <c r="K28" s="9"/>
      <c r="L28" s="167" t="s">
        <v>523</v>
      </c>
    </row>
    <row r="29" spans="1:12">
      <c r="A29" s="136">
        <v>26</v>
      </c>
      <c r="B29" s="6" t="s">
        <v>369</v>
      </c>
      <c r="C29" s="6" t="s">
        <v>59</v>
      </c>
      <c r="D29" s="9">
        <v>5</v>
      </c>
      <c r="E29" s="47">
        <v>0</v>
      </c>
      <c r="F29" s="455">
        <v>1</v>
      </c>
      <c r="G29" s="9">
        <v>3</v>
      </c>
      <c r="H29" s="9"/>
      <c r="I29" s="47">
        <v>0</v>
      </c>
      <c r="J29" s="47">
        <v>0</v>
      </c>
      <c r="K29" s="9" t="s">
        <v>532</v>
      </c>
      <c r="L29" s="167" t="s">
        <v>367</v>
      </c>
    </row>
    <row r="30" spans="1:12">
      <c r="A30" s="136">
        <v>27</v>
      </c>
      <c r="B30" s="6" t="s">
        <v>995</v>
      </c>
      <c r="C30" s="6" t="s">
        <v>59</v>
      </c>
      <c r="D30" s="9">
        <v>10</v>
      </c>
      <c r="E30" s="47">
        <v>0</v>
      </c>
      <c r="F30" s="455">
        <v>1</v>
      </c>
      <c r="G30" s="9">
        <v>4</v>
      </c>
      <c r="H30" s="9"/>
      <c r="I30" s="47">
        <v>0</v>
      </c>
      <c r="J30" s="47">
        <v>0</v>
      </c>
      <c r="K30" s="9" t="s">
        <v>561</v>
      </c>
      <c r="L30" s="167" t="s">
        <v>367</v>
      </c>
    </row>
    <row r="31" spans="1:12">
      <c r="A31" s="136">
        <v>28</v>
      </c>
      <c r="B31" s="6" t="s">
        <v>62</v>
      </c>
      <c r="C31" s="6" t="s">
        <v>59</v>
      </c>
      <c r="D31" s="9">
        <v>80</v>
      </c>
      <c r="E31" s="47">
        <v>87310080</v>
      </c>
      <c r="F31" s="570">
        <v>0.95299999999999996</v>
      </c>
      <c r="G31" s="9">
        <v>1</v>
      </c>
      <c r="H31" s="47">
        <v>83203014</v>
      </c>
      <c r="I31" s="47">
        <v>4107066</v>
      </c>
      <c r="J31" s="47">
        <v>4107066</v>
      </c>
      <c r="K31" s="9" t="s">
        <v>532</v>
      </c>
      <c r="L31" s="167" t="s">
        <v>367</v>
      </c>
    </row>
    <row r="32" spans="1:12" ht="45">
      <c r="A32" s="136">
        <v>29</v>
      </c>
      <c r="B32" s="6" t="s">
        <v>161</v>
      </c>
      <c r="C32" s="6" t="s">
        <v>59</v>
      </c>
      <c r="D32" s="9"/>
      <c r="E32" s="47"/>
      <c r="F32" s="9"/>
      <c r="G32" s="9">
        <v>1</v>
      </c>
      <c r="H32" s="9"/>
      <c r="I32" s="47"/>
      <c r="J32" s="47"/>
      <c r="K32" s="9" t="s">
        <v>285</v>
      </c>
      <c r="L32" s="167"/>
    </row>
    <row r="33" spans="1:12">
      <c r="A33" s="136">
        <v>30</v>
      </c>
      <c r="B33" s="24" t="s">
        <v>819</v>
      </c>
      <c r="C33" s="24" t="s">
        <v>59</v>
      </c>
      <c r="D33" s="9">
        <v>50</v>
      </c>
      <c r="E33" s="169"/>
      <c r="F33" s="168"/>
      <c r="G33" s="168">
        <v>80</v>
      </c>
      <c r="H33" s="168"/>
      <c r="I33" s="169"/>
      <c r="J33" s="169"/>
      <c r="K33" s="168"/>
      <c r="L33" s="171"/>
    </row>
    <row r="34" spans="1:12">
      <c r="A34" s="136">
        <v>31</v>
      </c>
      <c r="B34" s="24" t="s">
        <v>819</v>
      </c>
      <c r="C34" s="24" t="s">
        <v>59</v>
      </c>
      <c r="D34" s="9">
        <v>50</v>
      </c>
      <c r="E34" s="169">
        <v>3327739</v>
      </c>
      <c r="F34" s="458">
        <v>0.02</v>
      </c>
      <c r="G34" s="168">
        <v>31</v>
      </c>
      <c r="H34" s="169">
        <v>66555</v>
      </c>
      <c r="I34" s="316">
        <v>105199.5</v>
      </c>
      <c r="J34" s="169">
        <v>3261184</v>
      </c>
      <c r="K34" s="9" t="s">
        <v>631</v>
      </c>
      <c r="L34" s="171" t="s">
        <v>223</v>
      </c>
    </row>
    <row r="35" spans="1:12">
      <c r="A35" s="460">
        <v>32</v>
      </c>
      <c r="B35" s="300" t="s">
        <v>869</v>
      </c>
      <c r="C35" s="24" t="s">
        <v>59</v>
      </c>
      <c r="D35" s="24">
        <v>20</v>
      </c>
      <c r="E35" s="169">
        <v>249000</v>
      </c>
      <c r="F35" s="458">
        <v>0</v>
      </c>
      <c r="G35" s="168">
        <v>2</v>
      </c>
      <c r="H35" s="168"/>
      <c r="I35" s="169">
        <v>249000</v>
      </c>
      <c r="J35" s="169">
        <v>498000</v>
      </c>
      <c r="K35" s="168" t="s">
        <v>631</v>
      </c>
      <c r="L35" s="171" t="s">
        <v>870</v>
      </c>
    </row>
    <row r="36" spans="1:12" ht="30">
      <c r="A36" s="164">
        <v>33</v>
      </c>
      <c r="B36" s="302" t="s">
        <v>144</v>
      </c>
      <c r="C36" s="302" t="s">
        <v>59</v>
      </c>
      <c r="D36" s="9">
        <v>30</v>
      </c>
      <c r="E36" s="47">
        <v>2100000</v>
      </c>
      <c r="F36" s="458">
        <v>0</v>
      </c>
      <c r="G36" s="9">
        <v>1</v>
      </c>
      <c r="H36" s="9"/>
      <c r="I36" s="47">
        <v>2100000</v>
      </c>
      <c r="J36" s="47">
        <v>2100000</v>
      </c>
      <c r="K36" s="22" t="s">
        <v>631</v>
      </c>
      <c r="L36" s="459" t="s">
        <v>870</v>
      </c>
    </row>
    <row r="37" spans="1:12" ht="25.5">
      <c r="A37" s="136">
        <v>34</v>
      </c>
      <c r="B37" s="528" t="s">
        <v>868</v>
      </c>
      <c r="C37" s="529" t="s">
        <v>59</v>
      </c>
      <c r="D37" s="526">
        <v>7</v>
      </c>
      <c r="E37" s="526">
        <v>5500</v>
      </c>
      <c r="F37" s="523">
        <v>0</v>
      </c>
      <c r="G37" s="527">
        <v>1</v>
      </c>
      <c r="H37" s="526">
        <v>0</v>
      </c>
      <c r="I37" s="526">
        <v>5500</v>
      </c>
      <c r="J37" s="526">
        <v>5500</v>
      </c>
      <c r="K37" s="524" t="s">
        <v>663</v>
      </c>
      <c r="L37" s="439" t="s">
        <v>870</v>
      </c>
    </row>
    <row r="38" spans="1:12">
      <c r="A38" s="48"/>
      <c r="B38" s="10" t="s">
        <v>628</v>
      </c>
      <c r="C38" s="10"/>
      <c r="D38" s="10"/>
      <c r="E38" s="10"/>
      <c r="F38" s="10"/>
      <c r="G38" s="10"/>
      <c r="H38" s="10"/>
      <c r="I38" s="12"/>
      <c r="J38" s="317">
        <f>SUBTOTAL(109,J4:J37)</f>
        <v>13467227</v>
      </c>
      <c r="K38" s="13"/>
      <c r="L38" s="172"/>
    </row>
    <row r="40" spans="1:12" ht="36" customHeight="1">
      <c r="C40" s="623" t="s">
        <v>1046</v>
      </c>
      <c r="D40" s="623"/>
      <c r="E40" s="623"/>
      <c r="F40" s="623"/>
      <c r="H40" s="617" t="s">
        <v>1047</v>
      </c>
    </row>
  </sheetData>
  <mergeCells count="3">
    <mergeCell ref="C40:F40"/>
    <mergeCell ref="J1:L1"/>
    <mergeCell ref="A2:L2"/>
  </mergeCells>
  <pageMargins left="0.7" right="0.7" top="0.75" bottom="0.75" header="0.3" footer="0.3"/>
  <pageSetup paperSize="9" scale="80" orientation="landscape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74"/>
  <sheetViews>
    <sheetView workbookViewId="0">
      <selection activeCell="J78" sqref="J78"/>
    </sheetView>
  </sheetViews>
  <sheetFormatPr defaultRowHeight="15"/>
  <cols>
    <col min="1" max="1" width="3.5703125" customWidth="1"/>
    <col min="2" max="2" width="20.28515625" style="259" customWidth="1"/>
    <col min="3" max="3" width="9.5703125" style="247" customWidth="1"/>
    <col min="4" max="4" width="7.85546875" customWidth="1"/>
    <col min="5" max="5" width="12" customWidth="1"/>
    <col min="6" max="6" width="9.85546875" customWidth="1"/>
    <col min="7" max="7" width="9.28515625" customWidth="1"/>
    <col min="8" max="8" width="11.5703125" customWidth="1"/>
    <col min="9" max="9" width="10" customWidth="1"/>
    <col min="10" max="10" width="14.85546875" customWidth="1"/>
    <col min="11" max="11" width="13.5703125" customWidth="1"/>
    <col min="12" max="12" width="8.7109375" customWidth="1"/>
  </cols>
  <sheetData>
    <row r="1" spans="1:12" ht="117.75" customHeight="1">
      <c r="K1" s="629" t="s">
        <v>1039</v>
      </c>
      <c r="L1" s="629"/>
    </row>
    <row r="2" spans="1:12" ht="42" customHeight="1">
      <c r="A2" s="625" t="s">
        <v>931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2" ht="95.25" customHeight="1">
      <c r="A3" s="258" t="s">
        <v>32</v>
      </c>
      <c r="B3" s="258" t="s">
        <v>52</v>
      </c>
      <c r="C3" s="258" t="s">
        <v>54</v>
      </c>
      <c r="D3" s="236" t="s">
        <v>28</v>
      </c>
      <c r="E3" s="258" t="s">
        <v>513</v>
      </c>
      <c r="F3" s="258" t="s">
        <v>852</v>
      </c>
      <c r="G3" s="258" t="s">
        <v>29</v>
      </c>
      <c r="H3" s="258" t="s">
        <v>899</v>
      </c>
      <c r="I3" s="258" t="s">
        <v>55</v>
      </c>
      <c r="J3" s="258" t="s">
        <v>347</v>
      </c>
      <c r="K3" s="258" t="s">
        <v>57</v>
      </c>
      <c r="L3" s="258" t="s">
        <v>27</v>
      </c>
    </row>
    <row r="4" spans="1:12" ht="30">
      <c r="A4" s="252">
        <v>1</v>
      </c>
      <c r="B4" s="260" t="s">
        <v>514</v>
      </c>
      <c r="C4" s="21" t="s">
        <v>59</v>
      </c>
      <c r="D4" s="252">
        <v>80</v>
      </c>
      <c r="E4" s="250">
        <v>77126324</v>
      </c>
      <c r="F4" s="572">
        <v>0.82440000000000002</v>
      </c>
      <c r="G4" s="252">
        <v>1</v>
      </c>
      <c r="H4" s="250">
        <f>+Таблица15[[#This Row],[Ընդամենը սկզբնական արժեք]]-Таблица15[[#This Row],[Հաշվեկշիռային ընդհանուր արժեքը/դրամ/]]</f>
        <v>63583764</v>
      </c>
      <c r="I4" s="250">
        <v>13542560</v>
      </c>
      <c r="J4" s="250">
        <v>13542560</v>
      </c>
      <c r="K4" s="252" t="s">
        <v>74</v>
      </c>
      <c r="L4" s="252">
        <v>1985</v>
      </c>
    </row>
    <row r="5" spans="1:12">
      <c r="A5" s="252">
        <v>2</v>
      </c>
      <c r="B5" s="260" t="s">
        <v>479</v>
      </c>
      <c r="C5" s="21" t="s">
        <v>480</v>
      </c>
      <c r="D5" s="252">
        <v>30</v>
      </c>
      <c r="E5" s="250">
        <v>0</v>
      </c>
      <c r="F5" s="461">
        <v>1</v>
      </c>
      <c r="G5" s="252">
        <v>6750</v>
      </c>
      <c r="H5" s="250"/>
      <c r="I5" s="250">
        <v>0</v>
      </c>
      <c r="J5" s="250">
        <v>0</v>
      </c>
      <c r="K5" s="252" t="s">
        <v>614</v>
      </c>
      <c r="L5" s="252">
        <v>1986</v>
      </c>
    </row>
    <row r="6" spans="1:12">
      <c r="A6" s="252">
        <v>3</v>
      </c>
      <c r="B6" s="260" t="s">
        <v>481</v>
      </c>
      <c r="C6" s="21" t="s">
        <v>59</v>
      </c>
      <c r="D6" s="252">
        <v>40</v>
      </c>
      <c r="E6" s="250">
        <v>800000</v>
      </c>
      <c r="F6" s="463">
        <v>0.875</v>
      </c>
      <c r="G6" s="252">
        <v>10</v>
      </c>
      <c r="H6" s="250">
        <v>700000</v>
      </c>
      <c r="I6" s="250">
        <v>10000</v>
      </c>
      <c r="J6" s="250">
        <v>100000</v>
      </c>
      <c r="K6" s="252" t="s">
        <v>614</v>
      </c>
      <c r="L6" s="252">
        <v>1985</v>
      </c>
    </row>
    <row r="7" spans="1:12">
      <c r="A7" s="252">
        <v>4</v>
      </c>
      <c r="B7" s="260" t="s">
        <v>482</v>
      </c>
      <c r="C7" s="21" t="s">
        <v>59</v>
      </c>
      <c r="D7" s="252">
        <v>10</v>
      </c>
      <c r="E7" s="250">
        <v>0</v>
      </c>
      <c r="F7" s="461">
        <v>1</v>
      </c>
      <c r="G7" s="252">
        <v>80</v>
      </c>
      <c r="H7" s="250"/>
      <c r="I7" s="250">
        <v>0</v>
      </c>
      <c r="J7" s="250">
        <v>0</v>
      </c>
      <c r="K7" s="252" t="s">
        <v>614</v>
      </c>
      <c r="L7" s="252">
        <v>2005</v>
      </c>
    </row>
    <row r="8" spans="1:12" ht="45">
      <c r="A8" s="252">
        <v>5</v>
      </c>
      <c r="B8" s="260" t="s">
        <v>483</v>
      </c>
      <c r="C8" s="21" t="s">
        <v>480</v>
      </c>
      <c r="D8" s="252">
        <v>50</v>
      </c>
      <c r="E8" s="250">
        <v>1920000</v>
      </c>
      <c r="F8" s="461">
        <v>0.32</v>
      </c>
      <c r="G8" s="252">
        <v>240</v>
      </c>
      <c r="H8" s="250">
        <v>614400</v>
      </c>
      <c r="I8" s="250">
        <v>5440</v>
      </c>
      <c r="J8" s="250">
        <v>1305600</v>
      </c>
      <c r="K8" s="252" t="s">
        <v>614</v>
      </c>
      <c r="L8" s="252">
        <v>2004</v>
      </c>
    </row>
    <row r="9" spans="1:12" s="43" customFormat="1" ht="30">
      <c r="A9" s="254">
        <v>6</v>
      </c>
      <c r="B9" s="261" t="s">
        <v>484</v>
      </c>
      <c r="C9" s="127" t="s">
        <v>59</v>
      </c>
      <c r="D9" s="254"/>
      <c r="E9" s="251">
        <v>5495000</v>
      </c>
      <c r="F9" s="254"/>
      <c r="G9" s="254">
        <v>1</v>
      </c>
      <c r="H9" s="251"/>
      <c r="I9" s="251">
        <v>5495000</v>
      </c>
      <c r="J9" s="251">
        <v>5495000</v>
      </c>
      <c r="K9" s="254" t="s">
        <v>614</v>
      </c>
      <c r="L9" s="255"/>
    </row>
    <row r="10" spans="1:12" s="43" customFormat="1" ht="30">
      <c r="A10" s="254">
        <v>7</v>
      </c>
      <c r="B10" s="261" t="s">
        <v>485</v>
      </c>
      <c r="C10" s="127" t="s">
        <v>486</v>
      </c>
      <c r="D10" s="254"/>
      <c r="E10" s="251">
        <v>1400000</v>
      </c>
      <c r="F10" s="254"/>
      <c r="G10" s="254">
        <v>1</v>
      </c>
      <c r="H10" s="251"/>
      <c r="I10" s="251">
        <v>1400000</v>
      </c>
      <c r="J10" s="251">
        <v>1400000</v>
      </c>
      <c r="K10" s="254" t="s">
        <v>614</v>
      </c>
      <c r="L10" s="255"/>
    </row>
    <row r="11" spans="1:12">
      <c r="A11" s="252">
        <v>8</v>
      </c>
      <c r="B11" s="260" t="s">
        <v>487</v>
      </c>
      <c r="C11" s="21" t="s">
        <v>59</v>
      </c>
      <c r="D11" s="252">
        <v>7</v>
      </c>
      <c r="E11" s="250">
        <v>320000</v>
      </c>
      <c r="F11" s="461">
        <v>1</v>
      </c>
      <c r="G11" s="252">
        <v>1</v>
      </c>
      <c r="H11" s="250"/>
      <c r="I11" s="250">
        <v>0</v>
      </c>
      <c r="J11" s="250">
        <v>0</v>
      </c>
      <c r="K11" s="252" t="s">
        <v>614</v>
      </c>
      <c r="L11" s="256">
        <v>2012</v>
      </c>
    </row>
    <row r="12" spans="1:12">
      <c r="A12" s="252">
        <v>9</v>
      </c>
      <c r="B12" s="260" t="s">
        <v>207</v>
      </c>
      <c r="C12" s="21" t="s">
        <v>59</v>
      </c>
      <c r="D12" s="252">
        <v>7</v>
      </c>
      <c r="E12" s="250">
        <v>65000</v>
      </c>
      <c r="F12" s="461">
        <v>1</v>
      </c>
      <c r="G12" s="252">
        <v>1</v>
      </c>
      <c r="H12" s="250"/>
      <c r="I12" s="250">
        <v>0</v>
      </c>
      <c r="J12" s="250">
        <v>0</v>
      </c>
      <c r="K12" s="252" t="s">
        <v>614</v>
      </c>
      <c r="L12" s="256">
        <v>2012</v>
      </c>
    </row>
    <row r="13" spans="1:12">
      <c r="A13" s="252">
        <v>10</v>
      </c>
      <c r="B13" s="260" t="s">
        <v>996</v>
      </c>
      <c r="C13" s="21" t="s">
        <v>59</v>
      </c>
      <c r="D13" s="252">
        <v>7</v>
      </c>
      <c r="E13" s="250">
        <v>50000</v>
      </c>
      <c r="F13" s="461">
        <v>1</v>
      </c>
      <c r="G13" s="252">
        <v>1</v>
      </c>
      <c r="H13" s="250"/>
      <c r="I13" s="250">
        <v>0</v>
      </c>
      <c r="J13" s="250">
        <v>0</v>
      </c>
      <c r="K13" s="252" t="s">
        <v>614</v>
      </c>
      <c r="L13" s="256">
        <v>2012</v>
      </c>
    </row>
    <row r="14" spans="1:12" ht="30">
      <c r="A14" s="252">
        <v>11</v>
      </c>
      <c r="B14" s="260" t="s">
        <v>488</v>
      </c>
      <c r="C14" s="21" t="s">
        <v>59</v>
      </c>
      <c r="D14" s="252">
        <v>5</v>
      </c>
      <c r="E14" s="250">
        <v>0</v>
      </c>
      <c r="F14" s="461">
        <v>1</v>
      </c>
      <c r="G14" s="252">
        <v>1</v>
      </c>
      <c r="H14" s="250"/>
      <c r="I14" s="250">
        <v>0</v>
      </c>
      <c r="J14" s="250">
        <v>0</v>
      </c>
      <c r="K14" s="252" t="s">
        <v>614</v>
      </c>
      <c r="L14" s="256">
        <v>2010</v>
      </c>
    </row>
    <row r="15" spans="1:12" ht="30">
      <c r="A15" s="252">
        <v>12</v>
      </c>
      <c r="B15" s="260" t="s">
        <v>489</v>
      </c>
      <c r="C15" s="21" t="s">
        <v>59</v>
      </c>
      <c r="D15" s="252">
        <v>7</v>
      </c>
      <c r="E15" s="250">
        <v>0</v>
      </c>
      <c r="F15" s="461">
        <v>1</v>
      </c>
      <c r="G15" s="252">
        <v>1</v>
      </c>
      <c r="H15" s="250"/>
      <c r="I15" s="250">
        <v>0</v>
      </c>
      <c r="J15" s="250">
        <v>0</v>
      </c>
      <c r="K15" s="252" t="s">
        <v>614</v>
      </c>
      <c r="L15" s="256">
        <v>2010</v>
      </c>
    </row>
    <row r="16" spans="1:12">
      <c r="A16" s="252">
        <v>13</v>
      </c>
      <c r="B16" s="260" t="s">
        <v>95</v>
      </c>
      <c r="C16" s="21" t="s">
        <v>64</v>
      </c>
      <c r="D16" s="252">
        <v>5</v>
      </c>
      <c r="E16" s="250">
        <v>0</v>
      </c>
      <c r="F16" s="461">
        <v>1</v>
      </c>
      <c r="G16" s="252">
        <v>2</v>
      </c>
      <c r="H16" s="250"/>
      <c r="I16" s="250">
        <v>0</v>
      </c>
      <c r="J16" s="250">
        <v>0</v>
      </c>
      <c r="K16" s="252" t="s">
        <v>614</v>
      </c>
      <c r="L16" s="256">
        <v>2013</v>
      </c>
    </row>
    <row r="17" spans="1:12">
      <c r="A17" s="252">
        <v>14</v>
      </c>
      <c r="B17" s="260" t="s">
        <v>490</v>
      </c>
      <c r="C17" s="21" t="s">
        <v>64</v>
      </c>
      <c r="D17" s="252">
        <v>7</v>
      </c>
      <c r="E17" s="250">
        <v>50000</v>
      </c>
      <c r="F17" s="461">
        <v>1</v>
      </c>
      <c r="G17" s="252">
        <v>1</v>
      </c>
      <c r="H17" s="250">
        <v>50000</v>
      </c>
      <c r="I17" s="250">
        <v>0</v>
      </c>
      <c r="J17" s="250">
        <v>0</v>
      </c>
      <c r="K17" s="252" t="s">
        <v>614</v>
      </c>
      <c r="L17" s="256">
        <v>2013</v>
      </c>
    </row>
    <row r="18" spans="1:12">
      <c r="A18" s="252">
        <v>15</v>
      </c>
      <c r="B18" s="260" t="s">
        <v>156</v>
      </c>
      <c r="C18" s="21" t="s">
        <v>64</v>
      </c>
      <c r="D18" s="252">
        <v>7</v>
      </c>
      <c r="E18" s="250">
        <v>80000</v>
      </c>
      <c r="F18" s="461">
        <v>1</v>
      </c>
      <c r="G18" s="252">
        <v>1</v>
      </c>
      <c r="H18" s="250">
        <v>80000</v>
      </c>
      <c r="I18" s="250">
        <v>0</v>
      </c>
      <c r="J18" s="250">
        <v>0</v>
      </c>
      <c r="K18" s="252" t="s">
        <v>614</v>
      </c>
      <c r="L18" s="256">
        <v>2013</v>
      </c>
    </row>
    <row r="19" spans="1:12">
      <c r="A19" s="252">
        <v>16</v>
      </c>
      <c r="B19" s="260" t="s">
        <v>997</v>
      </c>
      <c r="C19" s="21" t="s">
        <v>59</v>
      </c>
      <c r="D19" s="252">
        <v>5</v>
      </c>
      <c r="E19" s="250">
        <v>178000</v>
      </c>
      <c r="F19" s="461">
        <v>1</v>
      </c>
      <c r="G19" s="252">
        <v>1</v>
      </c>
      <c r="H19" s="250">
        <v>178000</v>
      </c>
      <c r="I19" s="250">
        <v>0</v>
      </c>
      <c r="J19" s="250">
        <v>0</v>
      </c>
      <c r="K19" s="252" t="s">
        <v>614</v>
      </c>
      <c r="L19" s="256">
        <v>2015</v>
      </c>
    </row>
    <row r="20" spans="1:12">
      <c r="A20" s="252">
        <v>17</v>
      </c>
      <c r="B20" s="260" t="s">
        <v>540</v>
      </c>
      <c r="C20" s="21" t="s">
        <v>59</v>
      </c>
      <c r="D20" s="252">
        <v>5</v>
      </c>
      <c r="E20" s="250">
        <v>0</v>
      </c>
      <c r="F20" s="461">
        <v>1</v>
      </c>
      <c r="G20" s="252">
        <v>2</v>
      </c>
      <c r="H20" s="250"/>
      <c r="I20" s="250">
        <v>0</v>
      </c>
      <c r="J20" s="250">
        <v>0</v>
      </c>
      <c r="K20" s="252" t="s">
        <v>614</v>
      </c>
      <c r="L20" s="256">
        <v>2008</v>
      </c>
    </row>
    <row r="21" spans="1:12">
      <c r="A21" s="252">
        <v>18</v>
      </c>
      <c r="B21" s="260" t="s">
        <v>127</v>
      </c>
      <c r="C21" s="21" t="s">
        <v>59</v>
      </c>
      <c r="D21" s="252">
        <v>10</v>
      </c>
      <c r="E21" s="250">
        <v>30000</v>
      </c>
      <c r="F21" s="461">
        <v>0.8</v>
      </c>
      <c r="G21" s="252">
        <v>1</v>
      </c>
      <c r="H21" s="250">
        <v>24000</v>
      </c>
      <c r="I21" s="250">
        <v>6000</v>
      </c>
      <c r="J21" s="250">
        <v>6000</v>
      </c>
      <c r="K21" s="252" t="s">
        <v>274</v>
      </c>
      <c r="L21" s="252">
        <v>2012</v>
      </c>
    </row>
    <row r="22" spans="1:12">
      <c r="A22" s="252">
        <v>19</v>
      </c>
      <c r="B22" s="260" t="s">
        <v>127</v>
      </c>
      <c r="C22" s="21" t="s">
        <v>64</v>
      </c>
      <c r="D22" s="252">
        <v>10</v>
      </c>
      <c r="E22" s="250">
        <v>168000</v>
      </c>
      <c r="F22" s="461">
        <v>0.8</v>
      </c>
      <c r="G22" s="252">
        <v>3</v>
      </c>
      <c r="H22" s="250">
        <v>134400</v>
      </c>
      <c r="I22" s="250">
        <v>11200</v>
      </c>
      <c r="J22" s="250">
        <v>33600</v>
      </c>
      <c r="K22" s="252" t="s">
        <v>274</v>
      </c>
      <c r="L22" s="252">
        <v>2012</v>
      </c>
    </row>
    <row r="23" spans="1:12">
      <c r="A23" s="252">
        <v>20</v>
      </c>
      <c r="B23" s="260" t="s">
        <v>127</v>
      </c>
      <c r="C23" s="21" t="s">
        <v>64</v>
      </c>
      <c r="D23" s="252">
        <v>10</v>
      </c>
      <c r="E23" s="250">
        <v>120000</v>
      </c>
      <c r="F23" s="461">
        <v>0.8</v>
      </c>
      <c r="G23" s="252">
        <v>2</v>
      </c>
      <c r="H23" s="250">
        <v>96000</v>
      </c>
      <c r="I23" s="250">
        <v>12000</v>
      </c>
      <c r="J23" s="250">
        <v>24000</v>
      </c>
      <c r="K23" s="252" t="s">
        <v>274</v>
      </c>
      <c r="L23" s="252">
        <v>2012</v>
      </c>
    </row>
    <row r="24" spans="1:12">
      <c r="A24" s="252">
        <v>21</v>
      </c>
      <c r="B24" s="260" t="s">
        <v>359</v>
      </c>
      <c r="C24" s="21" t="s">
        <v>64</v>
      </c>
      <c r="D24" s="252">
        <v>10</v>
      </c>
      <c r="E24" s="250">
        <v>120000</v>
      </c>
      <c r="F24" s="461">
        <v>0.8</v>
      </c>
      <c r="G24" s="252">
        <v>1</v>
      </c>
      <c r="H24" s="250">
        <v>96000</v>
      </c>
      <c r="I24" s="250">
        <v>24000</v>
      </c>
      <c r="J24" s="250">
        <v>24000</v>
      </c>
      <c r="K24" s="252" t="s">
        <v>614</v>
      </c>
      <c r="L24" s="252">
        <v>2012</v>
      </c>
    </row>
    <row r="25" spans="1:12" ht="30">
      <c r="A25" s="252">
        <v>22</v>
      </c>
      <c r="B25" s="260" t="s">
        <v>998</v>
      </c>
      <c r="C25" s="21" t="s">
        <v>59</v>
      </c>
      <c r="D25" s="252">
        <v>10</v>
      </c>
      <c r="E25" s="250">
        <v>50000</v>
      </c>
      <c r="F25" s="461">
        <v>0.8</v>
      </c>
      <c r="G25" s="252">
        <v>1</v>
      </c>
      <c r="H25" s="250">
        <v>40000</v>
      </c>
      <c r="I25" s="250">
        <v>10000</v>
      </c>
      <c r="J25" s="250">
        <v>10000</v>
      </c>
      <c r="K25" s="252" t="s">
        <v>274</v>
      </c>
      <c r="L25" s="252">
        <v>2012</v>
      </c>
    </row>
    <row r="26" spans="1:12" ht="15.75" customHeight="1">
      <c r="A26" s="252">
        <v>23</v>
      </c>
      <c r="B26" s="260" t="s">
        <v>999</v>
      </c>
      <c r="C26" s="21" t="s">
        <v>59</v>
      </c>
      <c r="D26" s="252">
        <v>10</v>
      </c>
      <c r="E26" s="250">
        <v>200000</v>
      </c>
      <c r="F26" s="461">
        <v>0.8</v>
      </c>
      <c r="G26" s="252">
        <v>1</v>
      </c>
      <c r="H26" s="250">
        <v>160000</v>
      </c>
      <c r="I26" s="250">
        <v>40000</v>
      </c>
      <c r="J26" s="250">
        <v>40000</v>
      </c>
      <c r="K26" s="252" t="s">
        <v>274</v>
      </c>
      <c r="L26" s="252">
        <v>2012</v>
      </c>
    </row>
    <row r="27" spans="1:12">
      <c r="A27" s="252">
        <v>24</v>
      </c>
      <c r="B27" s="260" t="s">
        <v>171</v>
      </c>
      <c r="C27" s="21" t="s">
        <v>64</v>
      </c>
      <c r="D27" s="252">
        <v>10</v>
      </c>
      <c r="E27" s="250">
        <v>120000</v>
      </c>
      <c r="F27" s="461">
        <v>0.8</v>
      </c>
      <c r="G27" s="252">
        <v>10</v>
      </c>
      <c r="H27" s="250">
        <v>96000</v>
      </c>
      <c r="I27" s="250">
        <v>24000</v>
      </c>
      <c r="J27" s="250">
        <v>24000</v>
      </c>
      <c r="K27" s="252" t="s">
        <v>561</v>
      </c>
      <c r="L27" s="252">
        <v>2012</v>
      </c>
    </row>
    <row r="28" spans="1:12">
      <c r="A28" s="252">
        <v>25</v>
      </c>
      <c r="B28" s="260" t="s">
        <v>126</v>
      </c>
      <c r="C28" s="21" t="s">
        <v>64</v>
      </c>
      <c r="D28" s="252">
        <v>10</v>
      </c>
      <c r="E28" s="250">
        <v>87000</v>
      </c>
      <c r="F28" s="461">
        <v>0.8</v>
      </c>
      <c r="G28" s="252">
        <v>1</v>
      </c>
      <c r="H28" s="250">
        <v>69600</v>
      </c>
      <c r="I28" s="250">
        <v>17400</v>
      </c>
      <c r="J28" s="250">
        <v>17400</v>
      </c>
      <c r="K28" s="252" t="s">
        <v>622</v>
      </c>
      <c r="L28" s="252">
        <v>2012</v>
      </c>
    </row>
    <row r="29" spans="1:12">
      <c r="A29" s="252">
        <v>26</v>
      </c>
      <c r="B29" s="260" t="s">
        <v>126</v>
      </c>
      <c r="C29" s="21" t="s">
        <v>64</v>
      </c>
      <c r="D29" s="252">
        <v>10</v>
      </c>
      <c r="E29" s="250">
        <v>270000</v>
      </c>
      <c r="F29" s="461">
        <v>0.8</v>
      </c>
      <c r="G29" s="252">
        <v>3</v>
      </c>
      <c r="H29" s="250">
        <v>216000</v>
      </c>
      <c r="I29" s="250">
        <v>18000</v>
      </c>
      <c r="J29" s="250">
        <v>54000</v>
      </c>
      <c r="K29" s="252" t="s">
        <v>622</v>
      </c>
      <c r="L29" s="252">
        <v>2012</v>
      </c>
    </row>
    <row r="30" spans="1:12">
      <c r="A30" s="252">
        <v>27</v>
      </c>
      <c r="B30" s="260" t="s">
        <v>491</v>
      </c>
      <c r="C30" s="21" t="s">
        <v>64</v>
      </c>
      <c r="D30" s="252">
        <v>10</v>
      </c>
      <c r="E30" s="250">
        <v>40000</v>
      </c>
      <c r="F30" s="461">
        <v>0.8</v>
      </c>
      <c r="G30" s="252">
        <v>1</v>
      </c>
      <c r="H30" s="250">
        <v>32000</v>
      </c>
      <c r="I30" s="250">
        <v>8000</v>
      </c>
      <c r="J30" s="250">
        <v>8000</v>
      </c>
      <c r="K30" s="252" t="s">
        <v>622</v>
      </c>
      <c r="L30" s="252">
        <v>2012</v>
      </c>
    </row>
    <row r="31" spans="1:12" ht="30">
      <c r="A31" s="252">
        <v>28</v>
      </c>
      <c r="B31" s="260" t="s">
        <v>1000</v>
      </c>
      <c r="C31" s="21" t="s">
        <v>138</v>
      </c>
      <c r="D31" s="252">
        <v>10</v>
      </c>
      <c r="E31" s="250">
        <v>8600000</v>
      </c>
      <c r="F31" s="461">
        <v>0.5</v>
      </c>
      <c r="G31" s="252">
        <v>10</v>
      </c>
      <c r="H31" s="250">
        <v>4300000</v>
      </c>
      <c r="I31" s="250">
        <v>430000</v>
      </c>
      <c r="J31" s="250">
        <v>4300000</v>
      </c>
      <c r="K31" s="252" t="s">
        <v>622</v>
      </c>
      <c r="L31" s="252">
        <v>2015</v>
      </c>
    </row>
    <row r="32" spans="1:12">
      <c r="A32" s="252">
        <v>29</v>
      </c>
      <c r="B32" s="260" t="s">
        <v>150</v>
      </c>
      <c r="C32" s="21" t="s">
        <v>59</v>
      </c>
      <c r="D32" s="252">
        <v>10</v>
      </c>
      <c r="E32" s="250">
        <v>30000</v>
      </c>
      <c r="F32" s="461">
        <v>0.8</v>
      </c>
      <c r="G32" s="252">
        <v>1</v>
      </c>
      <c r="H32" s="250">
        <v>24000</v>
      </c>
      <c r="I32" s="250">
        <v>6000</v>
      </c>
      <c r="J32" s="250">
        <v>6000</v>
      </c>
      <c r="K32" s="252" t="s">
        <v>614</v>
      </c>
      <c r="L32" s="252">
        <v>2012</v>
      </c>
    </row>
    <row r="33" spans="1:12">
      <c r="A33" s="252">
        <v>30</v>
      </c>
      <c r="B33" s="260" t="s">
        <v>1001</v>
      </c>
      <c r="C33" s="21" t="s">
        <v>59</v>
      </c>
      <c r="D33" s="252">
        <v>10</v>
      </c>
      <c r="E33" s="250">
        <v>3000</v>
      </c>
      <c r="F33" s="461">
        <v>0.8</v>
      </c>
      <c r="G33" s="252">
        <v>1</v>
      </c>
      <c r="H33" s="250">
        <v>2400</v>
      </c>
      <c r="I33" s="250">
        <v>600</v>
      </c>
      <c r="J33" s="250">
        <v>600</v>
      </c>
      <c r="K33" s="252" t="s">
        <v>614</v>
      </c>
      <c r="L33" s="252">
        <v>2012</v>
      </c>
    </row>
    <row r="34" spans="1:12">
      <c r="A34" s="252">
        <v>31</v>
      </c>
      <c r="B34" s="260" t="s">
        <v>1002</v>
      </c>
      <c r="C34" s="21" t="s">
        <v>59</v>
      </c>
      <c r="D34" s="252">
        <v>8</v>
      </c>
      <c r="E34" s="250">
        <v>32000</v>
      </c>
      <c r="F34" s="461">
        <v>1</v>
      </c>
      <c r="G34" s="252">
        <v>1</v>
      </c>
      <c r="H34" s="250">
        <v>32000</v>
      </c>
      <c r="I34" s="250">
        <v>0</v>
      </c>
      <c r="J34" s="250">
        <v>0</v>
      </c>
      <c r="K34" s="252" t="s">
        <v>614</v>
      </c>
      <c r="L34" s="252">
        <v>2012</v>
      </c>
    </row>
    <row r="35" spans="1:12">
      <c r="A35" s="252">
        <v>32</v>
      </c>
      <c r="B35" s="260" t="s">
        <v>1003</v>
      </c>
      <c r="C35" s="21" t="s">
        <v>59</v>
      </c>
      <c r="D35" s="252">
        <v>8</v>
      </c>
      <c r="E35" s="250">
        <v>110000</v>
      </c>
      <c r="F35" s="461">
        <v>1</v>
      </c>
      <c r="G35" s="252">
        <v>1</v>
      </c>
      <c r="H35" s="250">
        <v>110000</v>
      </c>
      <c r="I35" s="250">
        <v>0</v>
      </c>
      <c r="J35" s="250">
        <v>0</v>
      </c>
      <c r="K35" s="252" t="s">
        <v>622</v>
      </c>
      <c r="L35" s="252">
        <v>2012</v>
      </c>
    </row>
    <row r="36" spans="1:12" s="43" customFormat="1">
      <c r="A36" s="254">
        <v>33</v>
      </c>
      <c r="B36" s="261" t="s">
        <v>492</v>
      </c>
      <c r="C36" s="127" t="s">
        <v>59</v>
      </c>
      <c r="D36" s="254">
        <v>8</v>
      </c>
      <c r="E36" s="251"/>
      <c r="F36" s="254"/>
      <c r="G36" s="254">
        <v>1</v>
      </c>
      <c r="H36" s="251"/>
      <c r="I36" s="251">
        <v>74957</v>
      </c>
      <c r="J36" s="251">
        <v>74957</v>
      </c>
      <c r="K36" s="254" t="s">
        <v>74</v>
      </c>
      <c r="L36" s="254">
        <v>2016</v>
      </c>
    </row>
    <row r="37" spans="1:12" s="43" customFormat="1" ht="30">
      <c r="A37" s="254">
        <v>34</v>
      </c>
      <c r="B37" s="261" t="s">
        <v>493</v>
      </c>
      <c r="C37" s="127" t="s">
        <v>59</v>
      </c>
      <c r="D37" s="254">
        <v>8</v>
      </c>
      <c r="E37" s="251">
        <v>170000</v>
      </c>
      <c r="F37" s="462">
        <v>0.5</v>
      </c>
      <c r="G37" s="254">
        <v>1</v>
      </c>
      <c r="H37" s="251">
        <v>85000</v>
      </c>
      <c r="I37" s="251">
        <v>85000</v>
      </c>
      <c r="J37" s="251">
        <v>85000</v>
      </c>
      <c r="K37" s="254" t="s">
        <v>74</v>
      </c>
      <c r="L37" s="254">
        <v>2016</v>
      </c>
    </row>
    <row r="38" spans="1:12" ht="30">
      <c r="A38" s="252">
        <v>35</v>
      </c>
      <c r="B38" s="260" t="s">
        <v>494</v>
      </c>
      <c r="C38" s="21" t="s">
        <v>495</v>
      </c>
      <c r="D38" s="252">
        <v>30</v>
      </c>
      <c r="E38" s="250">
        <v>1080000</v>
      </c>
      <c r="F38" s="463">
        <v>0.36699999999999999</v>
      </c>
      <c r="G38" s="252">
        <v>600</v>
      </c>
      <c r="H38" s="250">
        <v>396360</v>
      </c>
      <c r="I38" s="253">
        <v>1139.4000000000001</v>
      </c>
      <c r="J38" s="250">
        <v>683640</v>
      </c>
      <c r="K38" s="252" t="s">
        <v>561</v>
      </c>
      <c r="L38" s="252">
        <v>2009</v>
      </c>
    </row>
    <row r="39" spans="1:12" ht="30">
      <c r="A39" s="252">
        <v>36</v>
      </c>
      <c r="B39" s="260" t="s">
        <v>496</v>
      </c>
      <c r="C39" s="21" t="s">
        <v>495</v>
      </c>
      <c r="D39" s="252">
        <v>50</v>
      </c>
      <c r="E39" s="250">
        <v>8368000</v>
      </c>
      <c r="F39" s="461">
        <v>0.14000000000000001</v>
      </c>
      <c r="G39" s="252">
        <v>10460</v>
      </c>
      <c r="H39" s="250">
        <v>1171520</v>
      </c>
      <c r="I39" s="250">
        <v>688</v>
      </c>
      <c r="J39" s="250">
        <v>7196480</v>
      </c>
      <c r="K39" s="252" t="s">
        <v>622</v>
      </c>
      <c r="L39" s="252">
        <v>2013</v>
      </c>
    </row>
    <row r="40" spans="1:12">
      <c r="A40" s="252">
        <v>37</v>
      </c>
      <c r="B40" s="260" t="s">
        <v>497</v>
      </c>
      <c r="C40" s="21" t="s">
        <v>64</v>
      </c>
      <c r="D40" s="252">
        <v>20</v>
      </c>
      <c r="E40" s="250">
        <v>1200000</v>
      </c>
      <c r="F40" s="461">
        <v>0.45</v>
      </c>
      <c r="G40" s="252">
        <v>4</v>
      </c>
      <c r="H40" s="250">
        <v>540000</v>
      </c>
      <c r="I40" s="250">
        <v>165000</v>
      </c>
      <c r="J40" s="250">
        <v>660000</v>
      </c>
      <c r="K40" s="252" t="s">
        <v>622</v>
      </c>
      <c r="L40" s="252">
        <v>2011</v>
      </c>
    </row>
    <row r="41" spans="1:12" ht="30">
      <c r="A41" s="601">
        <v>38</v>
      </c>
      <c r="B41" s="602" t="s">
        <v>1006</v>
      </c>
      <c r="C41" s="603"/>
      <c r="D41" s="601">
        <v>3</v>
      </c>
      <c r="E41" s="604">
        <v>1655300</v>
      </c>
      <c r="F41" s="461">
        <v>1</v>
      </c>
      <c r="G41" s="601">
        <v>1</v>
      </c>
      <c r="H41" s="605">
        <v>1655300</v>
      </c>
      <c r="I41" s="604">
        <v>0</v>
      </c>
      <c r="J41" s="604">
        <v>0</v>
      </c>
      <c r="K41" s="601"/>
      <c r="L41" s="601">
        <v>2012</v>
      </c>
    </row>
    <row r="42" spans="1:12">
      <c r="A42" s="601">
        <v>39</v>
      </c>
      <c r="B42" s="260" t="s">
        <v>498</v>
      </c>
      <c r="C42" s="21" t="s">
        <v>59</v>
      </c>
      <c r="D42" s="252">
        <v>8</v>
      </c>
      <c r="E42" s="250">
        <v>50000</v>
      </c>
      <c r="F42" s="461">
        <v>1</v>
      </c>
      <c r="G42" s="252">
        <v>2</v>
      </c>
      <c r="H42" s="250">
        <v>50000</v>
      </c>
      <c r="I42" s="250">
        <v>0</v>
      </c>
      <c r="J42" s="250">
        <v>0</v>
      </c>
      <c r="K42" s="252" t="s">
        <v>614</v>
      </c>
      <c r="L42" s="256">
        <v>2012</v>
      </c>
    </row>
    <row r="43" spans="1:12" ht="30">
      <c r="A43" s="601">
        <v>40</v>
      </c>
      <c r="B43" s="260" t="s">
        <v>503</v>
      </c>
      <c r="C43" s="21" t="s">
        <v>59</v>
      </c>
      <c r="D43" s="252">
        <v>8</v>
      </c>
      <c r="E43" s="250">
        <v>220000</v>
      </c>
      <c r="F43" s="461">
        <v>1</v>
      </c>
      <c r="G43" s="252">
        <v>4</v>
      </c>
      <c r="H43" s="250">
        <v>220000</v>
      </c>
      <c r="I43" s="250">
        <v>0</v>
      </c>
      <c r="J43" s="250">
        <v>0</v>
      </c>
      <c r="K43" s="252" t="s">
        <v>68</v>
      </c>
      <c r="L43" s="256">
        <v>2012</v>
      </c>
    </row>
    <row r="44" spans="1:12" ht="26.25" customHeight="1">
      <c r="A44" s="601">
        <v>41</v>
      </c>
      <c r="B44" s="260" t="s">
        <v>504</v>
      </c>
      <c r="C44" s="21" t="s">
        <v>59</v>
      </c>
      <c r="D44" s="257">
        <v>8</v>
      </c>
      <c r="E44" s="250">
        <v>800000</v>
      </c>
      <c r="F44" s="461">
        <v>0.75</v>
      </c>
      <c r="G44" s="257">
        <v>5</v>
      </c>
      <c r="H44" s="250">
        <v>600000</v>
      </c>
      <c r="I44" s="250">
        <v>40000</v>
      </c>
      <c r="J44" s="250">
        <v>200000</v>
      </c>
      <c r="K44" s="252" t="s">
        <v>68</v>
      </c>
      <c r="L44" s="256">
        <v>2014</v>
      </c>
    </row>
    <row r="45" spans="1:12" ht="26.25" customHeight="1">
      <c r="A45" s="601">
        <v>42</v>
      </c>
      <c r="B45" s="260" t="s">
        <v>505</v>
      </c>
      <c r="C45" s="21" t="s">
        <v>59</v>
      </c>
      <c r="D45" s="257">
        <v>8</v>
      </c>
      <c r="E45" s="250">
        <v>390000</v>
      </c>
      <c r="F45" s="461">
        <v>0.75</v>
      </c>
      <c r="G45" s="257">
        <v>13</v>
      </c>
      <c r="H45" s="250">
        <v>292500</v>
      </c>
      <c r="I45" s="250">
        <v>7500</v>
      </c>
      <c r="J45" s="250">
        <v>97500</v>
      </c>
      <c r="K45" s="252" t="s">
        <v>68</v>
      </c>
      <c r="L45" s="256">
        <v>2014</v>
      </c>
    </row>
    <row r="46" spans="1:12">
      <c r="A46" s="601">
        <v>43</v>
      </c>
      <c r="B46" s="260" t="s">
        <v>277</v>
      </c>
      <c r="C46" s="21" t="s">
        <v>59</v>
      </c>
      <c r="D46" s="257">
        <v>10</v>
      </c>
      <c r="E46" s="250">
        <v>132000</v>
      </c>
      <c r="F46" s="461">
        <v>0.8</v>
      </c>
      <c r="G46" s="257">
        <v>6</v>
      </c>
      <c r="H46" s="250">
        <v>105600</v>
      </c>
      <c r="I46" s="250">
        <v>4400</v>
      </c>
      <c r="J46" s="250">
        <v>26400</v>
      </c>
      <c r="K46" s="252" t="s">
        <v>274</v>
      </c>
      <c r="L46" s="252">
        <v>2012</v>
      </c>
    </row>
    <row r="47" spans="1:12">
      <c r="A47" s="601">
        <v>44</v>
      </c>
      <c r="B47" s="260" t="s">
        <v>506</v>
      </c>
      <c r="C47" s="21" t="s">
        <v>59</v>
      </c>
      <c r="D47" s="257">
        <v>10</v>
      </c>
      <c r="E47" s="250">
        <v>50000</v>
      </c>
      <c r="F47" s="461">
        <v>0.6</v>
      </c>
      <c r="G47" s="257">
        <v>5</v>
      </c>
      <c r="H47" s="250">
        <v>30000</v>
      </c>
      <c r="I47" s="250">
        <v>4000</v>
      </c>
      <c r="J47" s="250">
        <v>20000</v>
      </c>
      <c r="K47" s="252" t="s">
        <v>561</v>
      </c>
      <c r="L47" s="252">
        <v>2014</v>
      </c>
    </row>
    <row r="48" spans="1:12">
      <c r="A48" s="601">
        <v>45</v>
      </c>
      <c r="B48" s="260" t="s">
        <v>507</v>
      </c>
      <c r="C48" s="21" t="s">
        <v>59</v>
      </c>
      <c r="D48" s="252">
        <v>8</v>
      </c>
      <c r="E48" s="250">
        <v>40000</v>
      </c>
      <c r="F48" s="461">
        <v>1</v>
      </c>
      <c r="G48" s="252">
        <v>1</v>
      </c>
      <c r="H48" s="250">
        <v>40000</v>
      </c>
      <c r="I48" s="250">
        <v>0</v>
      </c>
      <c r="J48" s="250">
        <v>0</v>
      </c>
      <c r="K48" s="252" t="s">
        <v>561</v>
      </c>
      <c r="L48" s="252">
        <v>2012</v>
      </c>
    </row>
    <row r="49" spans="1:12" s="43" customFormat="1">
      <c r="A49" s="601">
        <v>46</v>
      </c>
      <c r="B49" s="261" t="s">
        <v>508</v>
      </c>
      <c r="C49" s="21" t="s">
        <v>59</v>
      </c>
      <c r="D49" s="254"/>
      <c r="E49" s="251"/>
      <c r="F49" s="254"/>
      <c r="G49" s="254">
        <v>2</v>
      </c>
      <c r="H49" s="251"/>
      <c r="I49" s="251">
        <v>44000</v>
      </c>
      <c r="J49" s="251">
        <v>44000</v>
      </c>
      <c r="K49" s="254"/>
      <c r="L49" s="254"/>
    </row>
    <row r="50" spans="1:12" s="43" customFormat="1">
      <c r="A50" s="601">
        <v>47</v>
      </c>
      <c r="B50" s="261" t="s">
        <v>508</v>
      </c>
      <c r="C50" s="21" t="s">
        <v>59</v>
      </c>
      <c r="D50" s="254"/>
      <c r="E50" s="251"/>
      <c r="F50" s="254"/>
      <c r="G50" s="254">
        <v>2</v>
      </c>
      <c r="H50" s="251"/>
      <c r="I50" s="251">
        <v>17000</v>
      </c>
      <c r="J50" s="251">
        <v>17000</v>
      </c>
      <c r="K50" s="254"/>
      <c r="L50" s="255"/>
    </row>
    <row r="51" spans="1:12" s="43" customFormat="1">
      <c r="A51" s="601">
        <v>48</v>
      </c>
      <c r="B51" s="261" t="s">
        <v>508</v>
      </c>
      <c r="C51" s="21" t="s">
        <v>59</v>
      </c>
      <c r="D51" s="254"/>
      <c r="E51" s="251"/>
      <c r="F51" s="254"/>
      <c r="G51" s="254">
        <v>1</v>
      </c>
      <c r="H51" s="251"/>
      <c r="I51" s="251">
        <v>4000</v>
      </c>
      <c r="J51" s="251">
        <v>4000</v>
      </c>
      <c r="K51" s="254"/>
      <c r="L51" s="255"/>
    </row>
    <row r="52" spans="1:12" s="43" customFormat="1" ht="15.75" customHeight="1">
      <c r="A52" s="601">
        <v>49</v>
      </c>
      <c r="B52" s="261" t="s">
        <v>213</v>
      </c>
      <c r="C52" s="21" t="s">
        <v>59</v>
      </c>
      <c r="D52" s="254">
        <v>8</v>
      </c>
      <c r="E52" s="251">
        <v>240000</v>
      </c>
      <c r="F52" s="462">
        <v>1</v>
      </c>
      <c r="G52" s="254">
        <v>12</v>
      </c>
      <c r="H52" s="251"/>
      <c r="I52" s="251">
        <v>2500</v>
      </c>
      <c r="J52" s="251">
        <v>30000</v>
      </c>
      <c r="K52" s="254"/>
      <c r="L52" s="255">
        <v>2012</v>
      </c>
    </row>
    <row r="53" spans="1:12" s="43" customFormat="1" ht="15.75" customHeight="1">
      <c r="A53" s="601">
        <v>50</v>
      </c>
      <c r="B53" s="261" t="s">
        <v>1004</v>
      </c>
      <c r="C53" s="21" t="s">
        <v>59</v>
      </c>
      <c r="D53" s="254">
        <v>10</v>
      </c>
      <c r="E53" s="251">
        <v>80000</v>
      </c>
      <c r="F53" s="462">
        <v>0.8</v>
      </c>
      <c r="G53" s="254">
        <v>1</v>
      </c>
      <c r="H53" s="251">
        <v>64000</v>
      </c>
      <c r="I53" s="251">
        <v>16000</v>
      </c>
      <c r="J53" s="251">
        <v>16000</v>
      </c>
      <c r="K53" s="254"/>
      <c r="L53" s="255">
        <v>2012</v>
      </c>
    </row>
    <row r="54" spans="1:12" s="43" customFormat="1" ht="15.75" customHeight="1">
      <c r="A54" s="601">
        <v>51</v>
      </c>
      <c r="B54" s="261" t="s">
        <v>748</v>
      </c>
      <c r="C54" s="21" t="s">
        <v>59</v>
      </c>
      <c r="D54" s="254">
        <v>20</v>
      </c>
      <c r="E54" s="251"/>
      <c r="F54" s="254"/>
      <c r="G54" s="254">
        <v>4</v>
      </c>
      <c r="H54" s="251"/>
      <c r="I54" s="251">
        <v>74000</v>
      </c>
      <c r="J54" s="251">
        <v>74000</v>
      </c>
      <c r="K54" s="254"/>
      <c r="L54" s="255"/>
    </row>
    <row r="55" spans="1:12" ht="30.75" customHeight="1">
      <c r="A55" s="601">
        <v>52</v>
      </c>
      <c r="B55" s="260" t="s">
        <v>1005</v>
      </c>
      <c r="C55" s="21" t="s">
        <v>480</v>
      </c>
      <c r="D55" s="252">
        <v>20</v>
      </c>
      <c r="E55" s="250">
        <v>740000</v>
      </c>
      <c r="F55" s="461">
        <v>0.35</v>
      </c>
      <c r="G55" s="252">
        <v>740</v>
      </c>
      <c r="H55" s="250">
        <v>259000</v>
      </c>
      <c r="I55" s="250">
        <v>650</v>
      </c>
      <c r="J55" s="250">
        <v>481000</v>
      </c>
      <c r="K55" s="252"/>
      <c r="L55" s="252">
        <v>2013</v>
      </c>
    </row>
    <row r="56" spans="1:12" ht="30.75" customHeight="1">
      <c r="A56" s="601">
        <v>53</v>
      </c>
      <c r="B56" s="260" t="s">
        <v>12</v>
      </c>
      <c r="C56" s="21" t="s">
        <v>59</v>
      </c>
      <c r="D56" s="252">
        <v>20</v>
      </c>
      <c r="E56" s="250">
        <v>318000</v>
      </c>
      <c r="F56" s="461">
        <v>0.05</v>
      </c>
      <c r="G56" s="252">
        <v>1</v>
      </c>
      <c r="H56" s="250">
        <v>15900</v>
      </c>
      <c r="I56" s="250">
        <v>302100</v>
      </c>
      <c r="J56" s="250">
        <v>302100</v>
      </c>
      <c r="K56" s="252" t="s">
        <v>663</v>
      </c>
      <c r="L56" s="252">
        <v>2019</v>
      </c>
    </row>
    <row r="57" spans="1:12">
      <c r="A57" s="601">
        <v>54</v>
      </c>
      <c r="B57" s="260" t="s">
        <v>13</v>
      </c>
      <c r="C57" s="21" t="s">
        <v>509</v>
      </c>
      <c r="D57" s="252">
        <v>20</v>
      </c>
      <c r="E57" s="250">
        <v>90000</v>
      </c>
      <c r="F57" s="461">
        <v>0.05</v>
      </c>
      <c r="G57" s="252">
        <v>1</v>
      </c>
      <c r="H57" s="250">
        <v>4500</v>
      </c>
      <c r="I57" s="250">
        <v>85500</v>
      </c>
      <c r="J57" s="250">
        <v>85500</v>
      </c>
      <c r="K57" s="252" t="s">
        <v>663</v>
      </c>
      <c r="L57" s="252">
        <v>2019</v>
      </c>
    </row>
    <row r="58" spans="1:12">
      <c r="A58" s="601">
        <v>55</v>
      </c>
      <c r="B58" s="260" t="s">
        <v>14</v>
      </c>
      <c r="C58" s="21" t="s">
        <v>59</v>
      </c>
      <c r="D58" s="252">
        <v>20</v>
      </c>
      <c r="E58" s="250">
        <v>90000</v>
      </c>
      <c r="F58" s="461">
        <v>0.05</v>
      </c>
      <c r="G58" s="252">
        <v>1</v>
      </c>
      <c r="H58" s="250">
        <v>4500</v>
      </c>
      <c r="I58" s="250">
        <v>85500</v>
      </c>
      <c r="J58" s="250">
        <v>85500</v>
      </c>
      <c r="K58" s="252" t="s">
        <v>663</v>
      </c>
      <c r="L58" s="252">
        <v>2019</v>
      </c>
    </row>
    <row r="59" spans="1:12">
      <c r="A59" s="601">
        <v>56</v>
      </c>
      <c r="B59" s="260" t="s">
        <v>819</v>
      </c>
      <c r="C59" s="21" t="s">
        <v>59</v>
      </c>
      <c r="D59" s="252">
        <v>50</v>
      </c>
      <c r="E59" s="250">
        <v>2677367</v>
      </c>
      <c r="F59" s="461">
        <v>0.02</v>
      </c>
      <c r="G59" s="252">
        <v>25</v>
      </c>
      <c r="H59" s="250">
        <v>53547</v>
      </c>
      <c r="I59" s="253">
        <v>104952.8</v>
      </c>
      <c r="J59" s="250">
        <v>2623820</v>
      </c>
      <c r="K59" s="252"/>
      <c r="L59" s="252">
        <v>2019</v>
      </c>
    </row>
    <row r="60" spans="1:12" ht="30">
      <c r="A60" s="601">
        <v>57</v>
      </c>
      <c r="B60" s="302" t="s">
        <v>144</v>
      </c>
      <c r="C60" s="8" t="s">
        <v>59</v>
      </c>
      <c r="D60" s="252">
        <v>30</v>
      </c>
      <c r="E60" s="250">
        <v>4200000</v>
      </c>
      <c r="F60" s="461">
        <v>0</v>
      </c>
      <c r="G60" s="22">
        <v>2</v>
      </c>
      <c r="H60" s="47"/>
      <c r="I60" s="250">
        <v>2100000</v>
      </c>
      <c r="J60" s="250">
        <v>4200000</v>
      </c>
      <c r="K60" s="252" t="s">
        <v>663</v>
      </c>
      <c r="L60" s="252">
        <v>2020</v>
      </c>
    </row>
    <row r="61" spans="1:12" ht="25.5">
      <c r="A61" s="601">
        <v>58</v>
      </c>
      <c r="B61" s="528" t="s">
        <v>868</v>
      </c>
      <c r="C61" s="522" t="s">
        <v>59</v>
      </c>
      <c r="D61" s="526">
        <v>7</v>
      </c>
      <c r="E61" s="250">
        <v>5500</v>
      </c>
      <c r="F61" s="523">
        <v>0</v>
      </c>
      <c r="G61" s="22">
        <v>1</v>
      </c>
      <c r="H61" s="250">
        <v>0</v>
      </c>
      <c r="I61" s="250">
        <v>5500</v>
      </c>
      <c r="J61" s="250">
        <v>5500</v>
      </c>
      <c r="K61" s="252" t="s">
        <v>663</v>
      </c>
      <c r="L61" s="252">
        <v>2020</v>
      </c>
    </row>
    <row r="62" spans="1:12">
      <c r="A62" s="601">
        <v>59</v>
      </c>
      <c r="B62" s="541" t="s">
        <v>973</v>
      </c>
      <c r="C62" s="542" t="s">
        <v>509</v>
      </c>
      <c r="D62" s="543"/>
      <c r="E62" s="544">
        <v>32000000</v>
      </c>
      <c r="F62" s="545"/>
      <c r="G62" s="543">
        <v>1</v>
      </c>
      <c r="H62" s="573">
        <v>0</v>
      </c>
      <c r="I62" s="544">
        <v>32000000</v>
      </c>
      <c r="J62" s="544">
        <v>32000000</v>
      </c>
      <c r="K62" s="543" t="s">
        <v>974</v>
      </c>
      <c r="L62" s="252">
        <v>2020</v>
      </c>
    </row>
    <row r="63" spans="1:12" ht="30">
      <c r="A63" s="601">
        <v>60</v>
      </c>
      <c r="B63" s="260" t="s">
        <v>515</v>
      </c>
      <c r="C63" s="21"/>
      <c r="D63" s="252"/>
      <c r="E63" s="250"/>
      <c r="F63" s="252"/>
      <c r="G63" s="252"/>
      <c r="H63" s="250"/>
      <c r="I63" s="250"/>
      <c r="J63" s="250"/>
      <c r="K63" s="252"/>
      <c r="L63" s="252"/>
    </row>
    <row r="64" spans="1:12" ht="30.75" customHeight="1">
      <c r="A64" s="601">
        <v>61</v>
      </c>
      <c r="B64" s="630" t="s">
        <v>442</v>
      </c>
      <c r="C64" s="631" t="s">
        <v>59</v>
      </c>
      <c r="D64" s="632">
        <v>80</v>
      </c>
      <c r="E64" s="633">
        <v>386077440</v>
      </c>
      <c r="F64" s="634">
        <v>0.94950000000000001</v>
      </c>
      <c r="G64" s="632">
        <v>1</v>
      </c>
      <c r="H64" s="633">
        <f>+Таблица15[[#This Row],[Ընդամենը սկզբնական արժեք]]-Таблица15[[#This Row],[Հաշվեկշիռային ընդհանուր արժեքը/դրամ/]]</f>
        <v>366598546</v>
      </c>
      <c r="I64" s="633">
        <v>19478894</v>
      </c>
      <c r="J64" s="633">
        <v>19478894</v>
      </c>
      <c r="K64" s="632" t="s">
        <v>474</v>
      </c>
      <c r="L64" s="632">
        <v>1985</v>
      </c>
    </row>
    <row r="65" spans="1:12" ht="30.75" customHeight="1">
      <c r="A65" s="601">
        <v>62</v>
      </c>
      <c r="B65" s="260" t="s">
        <v>510</v>
      </c>
      <c r="C65" s="21" t="s">
        <v>59</v>
      </c>
      <c r="D65" s="252">
        <v>10</v>
      </c>
      <c r="E65" s="250">
        <v>0</v>
      </c>
      <c r="F65" s="461">
        <v>1</v>
      </c>
      <c r="G65" s="252">
        <v>12</v>
      </c>
      <c r="H65" s="250"/>
      <c r="I65" s="250">
        <v>0</v>
      </c>
      <c r="J65" s="250">
        <v>0</v>
      </c>
      <c r="K65" s="252"/>
      <c r="L65" s="252">
        <v>1985</v>
      </c>
    </row>
    <row r="66" spans="1:12">
      <c r="A66" s="601">
        <v>63</v>
      </c>
      <c r="B66" s="260" t="s">
        <v>206</v>
      </c>
      <c r="C66" s="21" t="s">
        <v>59</v>
      </c>
      <c r="D66" s="252">
        <v>10</v>
      </c>
      <c r="E66" s="250">
        <v>0</v>
      </c>
      <c r="F66" s="461">
        <v>1</v>
      </c>
      <c r="G66" s="252">
        <v>11301</v>
      </c>
      <c r="H66" s="250"/>
      <c r="I66" s="250">
        <v>0</v>
      </c>
      <c r="J66" s="250">
        <v>0</v>
      </c>
      <c r="K66" s="252"/>
      <c r="L66" s="252">
        <v>1985</v>
      </c>
    </row>
    <row r="67" spans="1:12">
      <c r="A67" s="601">
        <v>64</v>
      </c>
      <c r="B67" s="260" t="s">
        <v>151</v>
      </c>
      <c r="C67" s="21" t="s">
        <v>59</v>
      </c>
      <c r="D67" s="252">
        <v>10</v>
      </c>
      <c r="E67" s="250">
        <v>0</v>
      </c>
      <c r="F67" s="461">
        <v>1</v>
      </c>
      <c r="G67" s="252">
        <v>3</v>
      </c>
      <c r="H67" s="250"/>
      <c r="I67" s="250">
        <v>0</v>
      </c>
      <c r="J67" s="250">
        <v>0</v>
      </c>
      <c r="K67" s="252"/>
      <c r="L67" s="252">
        <v>1985</v>
      </c>
    </row>
    <row r="68" spans="1:12">
      <c r="A68" s="601">
        <v>65</v>
      </c>
      <c r="B68" s="260" t="s">
        <v>359</v>
      </c>
      <c r="C68" s="21" t="s">
        <v>59</v>
      </c>
      <c r="D68" s="252">
        <v>10</v>
      </c>
      <c r="E68" s="250">
        <v>0</v>
      </c>
      <c r="F68" s="461">
        <v>1</v>
      </c>
      <c r="G68" s="252">
        <v>1</v>
      </c>
      <c r="H68" s="250"/>
      <c r="I68" s="250">
        <v>0</v>
      </c>
      <c r="J68" s="250">
        <v>0</v>
      </c>
      <c r="K68" s="252"/>
      <c r="L68" s="252">
        <v>1985</v>
      </c>
    </row>
    <row r="69" spans="1:12" ht="30.75" customHeight="1">
      <c r="A69" s="601">
        <v>66</v>
      </c>
      <c r="B69" s="260" t="s">
        <v>511</v>
      </c>
      <c r="C69" s="21" t="s">
        <v>59</v>
      </c>
      <c r="D69" s="252">
        <v>10</v>
      </c>
      <c r="E69" s="250">
        <v>0</v>
      </c>
      <c r="F69" s="461">
        <v>1</v>
      </c>
      <c r="G69" s="252">
        <v>1</v>
      </c>
      <c r="H69" s="250"/>
      <c r="I69" s="250">
        <v>0</v>
      </c>
      <c r="J69" s="250">
        <v>0</v>
      </c>
      <c r="K69" s="252"/>
      <c r="L69" s="252">
        <v>1985</v>
      </c>
    </row>
    <row r="70" spans="1:12" ht="30.75" customHeight="1">
      <c r="A70" s="601">
        <v>67</v>
      </c>
      <c r="B70" s="260" t="s">
        <v>512</v>
      </c>
      <c r="C70" s="21" t="s">
        <v>59</v>
      </c>
      <c r="D70" s="252">
        <v>10</v>
      </c>
      <c r="E70" s="250">
        <v>0</v>
      </c>
      <c r="F70" s="461">
        <v>1</v>
      </c>
      <c r="G70" s="252">
        <v>55</v>
      </c>
      <c r="H70" s="250"/>
      <c r="I70" s="250">
        <v>0</v>
      </c>
      <c r="J70" s="250">
        <v>0</v>
      </c>
      <c r="K70" s="252"/>
      <c r="L70" s="252">
        <v>1985</v>
      </c>
    </row>
    <row r="71" spans="1:12">
      <c r="H71" s="556"/>
    </row>
    <row r="72" spans="1:12">
      <c r="A72" s="252"/>
      <c r="B72" s="260" t="s">
        <v>628</v>
      </c>
      <c r="C72" s="21"/>
      <c r="D72" s="252"/>
      <c r="E72" s="252"/>
      <c r="F72" s="252"/>
      <c r="G72" s="252"/>
      <c r="H72" s="250"/>
      <c r="I72" s="252"/>
      <c r="J72" s="174">
        <f>SUBTOTAL(109,J4:J70)</f>
        <v>94882051</v>
      </c>
      <c r="K72" s="252"/>
      <c r="L72" s="252"/>
    </row>
    <row r="74" spans="1:12" ht="37.5" customHeight="1">
      <c r="A74" s="623" t="s">
        <v>1049</v>
      </c>
      <c r="B74" s="623"/>
      <c r="C74" s="623"/>
      <c r="D74" s="623"/>
      <c r="E74" s="623"/>
      <c r="F74" s="623"/>
      <c r="G74" s="623"/>
      <c r="H74" s="623"/>
      <c r="I74" s="623"/>
      <c r="J74" s="623"/>
      <c r="K74" s="623"/>
      <c r="L74" s="623"/>
    </row>
  </sheetData>
  <mergeCells count="3">
    <mergeCell ref="A2:L2"/>
    <mergeCell ref="K1:L1"/>
    <mergeCell ref="A74:L74"/>
  </mergeCell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50"/>
  <sheetViews>
    <sheetView workbookViewId="0">
      <selection activeCell="M3" sqref="M3"/>
    </sheetView>
  </sheetViews>
  <sheetFormatPr defaultRowHeight="15"/>
  <cols>
    <col min="1" max="1" width="4.7109375" customWidth="1"/>
    <col min="2" max="2" width="21.42578125" customWidth="1"/>
    <col min="3" max="3" width="8.42578125" customWidth="1"/>
    <col min="4" max="4" width="9.7109375" customWidth="1"/>
    <col min="5" max="5" width="16.28515625" customWidth="1"/>
    <col min="6" max="6" width="9.85546875" customWidth="1"/>
    <col min="7" max="7" width="9.140625" customWidth="1"/>
    <col min="8" max="8" width="15.28515625" customWidth="1"/>
    <col min="9" max="9" width="12.28515625" customWidth="1"/>
    <col min="10" max="10" width="17" customWidth="1"/>
    <col min="11" max="11" width="18" customWidth="1"/>
    <col min="12" max="12" width="8.7109375" customWidth="1"/>
  </cols>
  <sheetData>
    <row r="1" spans="1:12" ht="99" customHeight="1">
      <c r="K1" s="629" t="s">
        <v>1040</v>
      </c>
      <c r="L1" s="629"/>
    </row>
    <row r="2" spans="1:12" ht="50.25" customHeight="1">
      <c r="A2" s="625" t="s">
        <v>932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2" ht="75.75" customHeight="1">
      <c r="A3" s="635" t="s">
        <v>32</v>
      </c>
      <c r="B3" s="636" t="s">
        <v>52</v>
      </c>
      <c r="C3" s="636" t="s">
        <v>54</v>
      </c>
      <c r="D3" s="199" t="s">
        <v>28</v>
      </c>
      <c r="E3" s="636" t="s">
        <v>513</v>
      </c>
      <c r="F3" s="636" t="s">
        <v>852</v>
      </c>
      <c r="G3" s="636" t="s">
        <v>29</v>
      </c>
      <c r="H3" s="636" t="s">
        <v>899</v>
      </c>
      <c r="I3" s="636" t="s">
        <v>55</v>
      </c>
      <c r="J3" s="636" t="s">
        <v>347</v>
      </c>
      <c r="K3" s="636" t="s">
        <v>57</v>
      </c>
      <c r="L3" s="637" t="s">
        <v>27</v>
      </c>
    </row>
    <row r="4" spans="1:12">
      <c r="A4" s="173">
        <v>1</v>
      </c>
      <c r="B4" s="33" t="s">
        <v>516</v>
      </c>
      <c r="C4" s="33" t="s">
        <v>59</v>
      </c>
      <c r="D4" s="22">
        <v>80</v>
      </c>
      <c r="E4" s="174">
        <v>67563552</v>
      </c>
      <c r="F4" s="574">
        <v>0.98</v>
      </c>
      <c r="G4" s="22">
        <v>1</v>
      </c>
      <c r="H4" s="174">
        <f>+Таблица16[[#This Row],[Ընդամենը սկզբնական արժեք]]-Таблица16[[#This Row],[Հաշվեկշիռային ընդհանուր արժեքը/դրամ/]]</f>
        <v>66225794</v>
      </c>
      <c r="I4" s="174">
        <v>1337758</v>
      </c>
      <c r="J4" s="174">
        <v>1337758</v>
      </c>
      <c r="K4" s="22" t="s">
        <v>475</v>
      </c>
      <c r="L4" s="175" t="s">
        <v>517</v>
      </c>
    </row>
    <row r="5" spans="1:12">
      <c r="A5" s="173">
        <v>2</v>
      </c>
      <c r="B5" s="33" t="s">
        <v>1007</v>
      </c>
      <c r="C5" s="33" t="s">
        <v>59</v>
      </c>
      <c r="D5" s="22">
        <v>80</v>
      </c>
      <c r="E5" s="174">
        <v>1347188338</v>
      </c>
      <c r="F5" s="575">
        <v>0.9234</v>
      </c>
      <c r="G5" s="22">
        <v>46</v>
      </c>
      <c r="H5" s="174">
        <f>+Таблица16[[#This Row],[Ընդամենը սկզբնական արժեք]]-Таблица16[[#This Row],[Հաշվեկշիռային ընդհանուր արժեքը/դրամ/]]</f>
        <v>1243942997</v>
      </c>
      <c r="I5" s="174">
        <v>2244464</v>
      </c>
      <c r="J5" s="174">
        <v>103245341</v>
      </c>
      <c r="K5" s="22" t="s">
        <v>68</v>
      </c>
      <c r="L5" s="175" t="s">
        <v>517</v>
      </c>
    </row>
    <row r="6" spans="1:12" ht="30">
      <c r="A6" s="173">
        <v>3</v>
      </c>
      <c r="B6" s="33" t="s">
        <v>62</v>
      </c>
      <c r="C6" s="33" t="s">
        <v>59</v>
      </c>
      <c r="D6" s="22">
        <v>80</v>
      </c>
      <c r="E6" s="174">
        <v>54568800</v>
      </c>
      <c r="F6" s="575">
        <v>0.95340000000000003</v>
      </c>
      <c r="G6" s="22">
        <v>1</v>
      </c>
      <c r="H6" s="174">
        <f>+Таблица16[[#This Row],[Ընդամենը սկզբնական արժեք]]-Таблица16[[#This Row],[Հաշվեկշիռային ընդհանուր արժեքը/դրամ/]]</f>
        <v>52026536</v>
      </c>
      <c r="I6" s="174">
        <v>2542264</v>
      </c>
      <c r="J6" s="174">
        <v>2542264</v>
      </c>
      <c r="K6" s="22" t="s">
        <v>474</v>
      </c>
      <c r="L6" s="175" t="s">
        <v>517</v>
      </c>
    </row>
    <row r="7" spans="1:12">
      <c r="A7" s="173">
        <v>4</v>
      </c>
      <c r="B7" s="33" t="s">
        <v>442</v>
      </c>
      <c r="C7" s="33" t="s">
        <v>59</v>
      </c>
      <c r="D7" s="22">
        <v>80</v>
      </c>
      <c r="E7" s="174">
        <v>120649200</v>
      </c>
      <c r="F7" s="575">
        <v>0.9476</v>
      </c>
      <c r="G7" s="22">
        <v>1</v>
      </c>
      <c r="H7" s="174">
        <f>+Таблица16[[#This Row],[Ընդամենը սկզբնական արժեք]]-Таблица16[[#This Row],[Հաշվեկշիռային ընդհանուր արժեքը/դրամ/]]</f>
        <v>114325762</v>
      </c>
      <c r="I7" s="174">
        <v>6323438</v>
      </c>
      <c r="J7" s="174">
        <v>6323438</v>
      </c>
      <c r="K7" s="22" t="s">
        <v>474</v>
      </c>
      <c r="L7" s="175" t="s">
        <v>517</v>
      </c>
    </row>
    <row r="8" spans="1:12" ht="30">
      <c r="A8" s="173">
        <v>5</v>
      </c>
      <c r="B8" s="33" t="s">
        <v>1008</v>
      </c>
      <c r="C8" s="33" t="s">
        <v>59</v>
      </c>
      <c r="D8" s="22">
        <v>100</v>
      </c>
      <c r="E8" s="174">
        <v>4000000</v>
      </c>
      <c r="F8" s="456">
        <v>0.45</v>
      </c>
      <c r="G8" s="22">
        <v>2</v>
      </c>
      <c r="H8" s="174">
        <f>+Таблица16[[#This Row],[Ընդամենը սկզբնական արժեք]]-Таблица16[[#This Row],[Հաշվեկշիռային ընդհանուր արժեքը/դրամ/]]</f>
        <v>1800000</v>
      </c>
      <c r="I8" s="174">
        <v>1100000</v>
      </c>
      <c r="J8" s="174">
        <v>2200000</v>
      </c>
      <c r="K8" s="22" t="s">
        <v>622</v>
      </c>
      <c r="L8" s="175" t="s">
        <v>518</v>
      </c>
    </row>
    <row r="9" spans="1:12">
      <c r="A9" s="464">
        <v>6</v>
      </c>
      <c r="B9" s="54" t="s">
        <v>519</v>
      </c>
      <c r="C9" s="54" t="s">
        <v>59</v>
      </c>
      <c r="D9" s="36">
        <v>7</v>
      </c>
      <c r="E9" s="465">
        <v>99200</v>
      </c>
      <c r="F9" s="466">
        <v>0.56999999999999995</v>
      </c>
      <c r="G9" s="36">
        <v>2</v>
      </c>
      <c r="H9" s="465">
        <f>+Таблица16[[#This Row],[Ընդամենը սկզբնական արժեք]]-Таблица16[[#This Row],[Հաշվեկշիռային ընդհանուր արժեքը/դրամ/]]</f>
        <v>56544</v>
      </c>
      <c r="I9" s="465">
        <v>21328</v>
      </c>
      <c r="J9" s="465">
        <v>42656</v>
      </c>
      <c r="K9" s="36" t="s">
        <v>74</v>
      </c>
      <c r="L9" s="467" t="s">
        <v>196</v>
      </c>
    </row>
    <row r="10" spans="1:12" ht="30">
      <c r="A10" s="173">
        <v>7</v>
      </c>
      <c r="B10" s="33" t="s">
        <v>1009</v>
      </c>
      <c r="C10" s="33" t="s">
        <v>138</v>
      </c>
      <c r="D10" s="22">
        <v>30</v>
      </c>
      <c r="E10" s="174">
        <v>0</v>
      </c>
      <c r="F10" s="456">
        <v>1</v>
      </c>
      <c r="G10" s="177">
        <v>4.5</v>
      </c>
      <c r="H10" s="174">
        <f>+Таблица16[[#This Row],[Ընդամենը սկզբնական արժեք]]-Таблица16[[#This Row],[Հաշվեկշիռային ընդհանուր արժեքը/դրամ/]]</f>
        <v>0</v>
      </c>
      <c r="I10" s="174">
        <v>0</v>
      </c>
      <c r="J10" s="174">
        <v>0</v>
      </c>
      <c r="K10" s="22" t="s">
        <v>561</v>
      </c>
      <c r="L10" s="175" t="s">
        <v>520</v>
      </c>
    </row>
    <row r="11" spans="1:12" ht="30">
      <c r="A11" s="173">
        <v>8</v>
      </c>
      <c r="B11" s="33" t="s">
        <v>1010</v>
      </c>
      <c r="C11" s="33" t="s">
        <v>138</v>
      </c>
      <c r="D11" s="22">
        <v>30</v>
      </c>
      <c r="E11" s="174">
        <v>0</v>
      </c>
      <c r="F11" s="456">
        <v>1</v>
      </c>
      <c r="G11" s="177">
        <v>3.5</v>
      </c>
      <c r="H11" s="174">
        <f>+Таблица16[[#This Row],[Ընդամենը սկզբնական արժեք]]-Таблица16[[#This Row],[Հաշվեկշիռային ընդհանուր արժեքը/դրամ/]]</f>
        <v>0</v>
      </c>
      <c r="I11" s="174">
        <v>0</v>
      </c>
      <c r="J11" s="174">
        <v>0</v>
      </c>
      <c r="K11" s="22" t="s">
        <v>614</v>
      </c>
      <c r="L11" s="175" t="s">
        <v>520</v>
      </c>
    </row>
    <row r="12" spans="1:12" ht="30">
      <c r="A12" s="173">
        <v>9</v>
      </c>
      <c r="B12" s="33" t="s">
        <v>1011</v>
      </c>
      <c r="C12" s="33" t="s">
        <v>59</v>
      </c>
      <c r="D12" s="22">
        <v>100</v>
      </c>
      <c r="E12" s="174">
        <v>1600000</v>
      </c>
      <c r="F12" s="456">
        <v>0.34</v>
      </c>
      <c r="G12" s="22">
        <v>2</v>
      </c>
      <c r="H12" s="174">
        <f>+Таблица16[[#This Row],[Ընդամենը սկզբնական արժեք]]-Таблица16[[#This Row],[Հաշվեկշիռային ընդհանուր արժեքը/դրամ/]]</f>
        <v>544000</v>
      </c>
      <c r="I12" s="174">
        <v>528000</v>
      </c>
      <c r="J12" s="174">
        <v>1056000</v>
      </c>
      <c r="K12" s="22" t="s">
        <v>622</v>
      </c>
      <c r="L12" s="175" t="s">
        <v>521</v>
      </c>
    </row>
    <row r="13" spans="1:12" ht="30">
      <c r="A13" s="173">
        <v>10</v>
      </c>
      <c r="B13" s="33" t="s">
        <v>1012</v>
      </c>
      <c r="C13" s="33" t="s">
        <v>138</v>
      </c>
      <c r="D13" s="22">
        <v>20</v>
      </c>
      <c r="E13" s="174">
        <v>0</v>
      </c>
      <c r="F13" s="456">
        <v>1</v>
      </c>
      <c r="G13" s="22" t="s">
        <v>522</v>
      </c>
      <c r="H13" s="174">
        <f>+Таблица16[[#This Row],[Ընդամենը սկզբնական արժեք]]-Таблица16[[#This Row],[Հաշվեկշիռային ընդհանուր արժեքը/դրամ/]]</f>
        <v>0</v>
      </c>
      <c r="I13" s="174">
        <v>0</v>
      </c>
      <c r="J13" s="174">
        <v>0</v>
      </c>
      <c r="K13" s="22" t="s">
        <v>623</v>
      </c>
      <c r="L13" s="175" t="s">
        <v>523</v>
      </c>
    </row>
    <row r="14" spans="1:12" ht="30">
      <c r="A14" s="173">
        <v>11</v>
      </c>
      <c r="B14" s="33" t="s">
        <v>1013</v>
      </c>
      <c r="C14" s="33" t="s">
        <v>138</v>
      </c>
      <c r="D14" s="22">
        <v>40</v>
      </c>
      <c r="E14" s="174">
        <v>0</v>
      </c>
      <c r="F14" s="456">
        <v>1</v>
      </c>
      <c r="G14" s="22">
        <v>8</v>
      </c>
      <c r="H14" s="174">
        <f>+Таблица16[[#This Row],[Ընդամենը սկզբնական արժեք]]-Таблица16[[#This Row],[Հաշվեկշիռային ընդհանուր արժեքը/դրամ/]]</f>
        <v>0</v>
      </c>
      <c r="I14" s="174">
        <v>0</v>
      </c>
      <c r="J14" s="174">
        <v>0</v>
      </c>
      <c r="K14" s="22" t="s">
        <v>624</v>
      </c>
      <c r="L14" s="175" t="s">
        <v>518</v>
      </c>
    </row>
    <row r="15" spans="1:12" ht="30">
      <c r="A15" s="464">
        <v>12</v>
      </c>
      <c r="B15" s="54" t="s">
        <v>1014</v>
      </c>
      <c r="C15" s="54" t="s">
        <v>138</v>
      </c>
      <c r="D15" s="36"/>
      <c r="E15" s="465"/>
      <c r="F15" s="36"/>
      <c r="G15" s="36">
        <v>20</v>
      </c>
      <c r="H15" s="465">
        <f>+Таблица16[[#This Row],[Ընդամենը սկզբնական արժեք]]-Таблица16[[#This Row],[Հաշվեկշիռային ընդհանուր արժեքը/դրամ/]]</f>
        <v>0</v>
      </c>
      <c r="I15" s="470"/>
      <c r="J15" s="465"/>
      <c r="K15" s="36" t="s">
        <v>68</v>
      </c>
      <c r="L15" s="467"/>
    </row>
    <row r="16" spans="1:12">
      <c r="A16" s="173">
        <v>13</v>
      </c>
      <c r="B16" s="33" t="s">
        <v>132</v>
      </c>
      <c r="C16" s="33" t="s">
        <v>59</v>
      </c>
      <c r="D16" s="22">
        <v>10</v>
      </c>
      <c r="E16" s="174">
        <v>0</v>
      </c>
      <c r="F16" s="456">
        <v>1</v>
      </c>
      <c r="G16" s="22">
        <v>1</v>
      </c>
      <c r="H16" s="174">
        <f>+Таблица16[[#This Row],[Ընդամենը սկզբնական արժեք]]-Таблица16[[#This Row],[Հաշվեկշիռային ընդհանուր արժեքը/դրամ/]]</f>
        <v>0</v>
      </c>
      <c r="I16" s="174">
        <v>0</v>
      </c>
      <c r="J16" s="174">
        <v>0</v>
      </c>
      <c r="K16" s="22" t="s">
        <v>614</v>
      </c>
      <c r="L16" s="175" t="s">
        <v>199</v>
      </c>
    </row>
    <row r="17" spans="1:12" s="43" customFormat="1" ht="30">
      <c r="A17" s="464">
        <v>14</v>
      </c>
      <c r="B17" s="54" t="s">
        <v>1015</v>
      </c>
      <c r="C17" s="54" t="s">
        <v>326</v>
      </c>
      <c r="D17" s="36"/>
      <c r="E17" s="465"/>
      <c r="F17" s="36"/>
      <c r="G17" s="36">
        <v>3</v>
      </c>
      <c r="H17" s="465">
        <f>+Таблица16[[#This Row],[Ընդամենը սկզբնական արժեք]]-Таблица16[[#This Row],[Հաշվեկշիռային ընդհանուր արժեքը/դրամ/]]</f>
        <v>0</v>
      </c>
      <c r="I17" s="470"/>
      <c r="J17" s="465"/>
      <c r="K17" s="36" t="s">
        <v>68</v>
      </c>
      <c r="L17" s="467"/>
    </row>
    <row r="18" spans="1:12">
      <c r="A18" s="173">
        <v>15</v>
      </c>
      <c r="B18" s="33" t="s">
        <v>1016</v>
      </c>
      <c r="C18" s="33" t="s">
        <v>59</v>
      </c>
      <c r="D18" s="22">
        <v>10</v>
      </c>
      <c r="E18" s="174">
        <v>0</v>
      </c>
      <c r="F18" s="456">
        <v>1</v>
      </c>
      <c r="G18" s="22">
        <v>1</v>
      </c>
      <c r="H18" s="174">
        <f>+Таблица16[[#This Row],[Ընդամենը սկզբնական արժեք]]-Таблица16[[#This Row],[Հաշվեկշիռային ընդհանուր արժեքը/դրամ/]]</f>
        <v>0</v>
      </c>
      <c r="I18" s="174">
        <v>0</v>
      </c>
      <c r="J18" s="174">
        <v>0</v>
      </c>
      <c r="K18" s="22" t="s">
        <v>614</v>
      </c>
      <c r="L18" s="175" t="s">
        <v>520</v>
      </c>
    </row>
    <row r="19" spans="1:12">
      <c r="A19" s="173">
        <v>16</v>
      </c>
      <c r="B19" s="33" t="s">
        <v>127</v>
      </c>
      <c r="C19" s="33" t="s">
        <v>59</v>
      </c>
      <c r="D19" s="22">
        <v>10</v>
      </c>
      <c r="E19" s="174">
        <v>125000</v>
      </c>
      <c r="F19" s="456">
        <v>1</v>
      </c>
      <c r="G19" s="22">
        <v>5</v>
      </c>
      <c r="H19" s="174">
        <f>+Таблица16[[#This Row],[Ընդամենը սկզբնական արժեք]]-Таблица16[[#This Row],[Հաշվեկշիռային ընդհանուր արժեքը/դրամ/]]</f>
        <v>125000</v>
      </c>
      <c r="I19" s="174">
        <v>0</v>
      </c>
      <c r="J19" s="174">
        <v>0</v>
      </c>
      <c r="K19" s="22" t="s">
        <v>561</v>
      </c>
      <c r="L19" s="175" t="s">
        <v>215</v>
      </c>
    </row>
    <row r="20" spans="1:12">
      <c r="A20" s="173">
        <v>17</v>
      </c>
      <c r="B20" s="33" t="s">
        <v>151</v>
      </c>
      <c r="C20" s="33" t="s">
        <v>59</v>
      </c>
      <c r="D20" s="22">
        <v>10</v>
      </c>
      <c r="E20" s="174">
        <v>88000</v>
      </c>
      <c r="F20" s="456">
        <v>0.5</v>
      </c>
      <c r="G20" s="22">
        <v>8</v>
      </c>
      <c r="H20" s="174">
        <f>+Таблица16[[#This Row],[Ընդամենը սկզբնական արժեք]]-Таблица16[[#This Row],[Հաշվեկշիռային ընդհանուր արժեքը/դրամ/]]</f>
        <v>44000</v>
      </c>
      <c r="I20" s="174">
        <v>5500</v>
      </c>
      <c r="J20" s="174">
        <v>44000</v>
      </c>
      <c r="K20" s="22" t="s">
        <v>68</v>
      </c>
      <c r="L20" s="175" t="s">
        <v>524</v>
      </c>
    </row>
    <row r="21" spans="1:12">
      <c r="A21" s="173">
        <v>18</v>
      </c>
      <c r="B21" s="33" t="s">
        <v>91</v>
      </c>
      <c r="C21" s="33" t="s">
        <v>59</v>
      </c>
      <c r="D21" s="22">
        <v>10</v>
      </c>
      <c r="E21" s="174">
        <v>65000</v>
      </c>
      <c r="F21" s="456">
        <v>0.5</v>
      </c>
      <c r="G21" s="22">
        <v>1</v>
      </c>
      <c r="H21" s="174">
        <f>+Таблица16[[#This Row],[Ընդամենը սկզբնական արժեք]]-Таблица16[[#This Row],[Հաշվեկշիռային ընդհանուր արժեքը/դրամ/]]</f>
        <v>32500</v>
      </c>
      <c r="I21" s="174">
        <v>32500</v>
      </c>
      <c r="J21" s="174">
        <v>32500</v>
      </c>
      <c r="K21" s="22" t="s">
        <v>614</v>
      </c>
      <c r="L21" s="175" t="s">
        <v>524</v>
      </c>
    </row>
    <row r="22" spans="1:12" ht="30">
      <c r="A22" s="173">
        <v>19</v>
      </c>
      <c r="B22" s="33" t="s">
        <v>1017</v>
      </c>
      <c r="C22" s="33" t="s">
        <v>59</v>
      </c>
      <c r="D22" s="22">
        <v>30</v>
      </c>
      <c r="E22" s="174">
        <v>0</v>
      </c>
      <c r="F22" s="456">
        <v>1</v>
      </c>
      <c r="G22" s="22">
        <v>5</v>
      </c>
      <c r="H22" s="174">
        <f>+Таблица16[[#This Row],[Ընդամենը սկզբնական արժեք]]-Таблица16[[#This Row],[Հաշվեկշիռային ընդհանուր արժեքը/դրամ/]]</f>
        <v>0</v>
      </c>
      <c r="I22" s="174">
        <v>0</v>
      </c>
      <c r="J22" s="174">
        <v>0</v>
      </c>
      <c r="K22" s="22" t="s">
        <v>614</v>
      </c>
      <c r="L22" s="175" t="s">
        <v>520</v>
      </c>
    </row>
    <row r="23" spans="1:12" s="43" customFormat="1" ht="44.25" customHeight="1">
      <c r="A23" s="464">
        <v>20</v>
      </c>
      <c r="B23" s="54" t="s">
        <v>1018</v>
      </c>
      <c r="C23" s="54" t="s">
        <v>59</v>
      </c>
      <c r="D23" s="36"/>
      <c r="E23" s="465"/>
      <c r="F23" s="36"/>
      <c r="G23" s="36">
        <v>1</v>
      </c>
      <c r="H23" s="465">
        <f>+Таблица16[[#This Row],[Ընդամենը սկզբնական արժեք]]-Таблица16[[#This Row],[Հաշվեկշիռային ընդհանուր արժեքը/դրամ/]]</f>
        <v>0</v>
      </c>
      <c r="I23" s="470"/>
      <c r="J23" s="465"/>
      <c r="K23" s="36" t="s">
        <v>474</v>
      </c>
      <c r="L23" s="467" t="s">
        <v>367</v>
      </c>
    </row>
    <row r="24" spans="1:12" ht="30">
      <c r="A24" s="173">
        <v>21</v>
      </c>
      <c r="B24" s="33" t="s">
        <v>1019</v>
      </c>
      <c r="C24" s="33" t="s">
        <v>59</v>
      </c>
      <c r="D24" s="22">
        <v>60</v>
      </c>
      <c r="E24" s="174">
        <v>1800000</v>
      </c>
      <c r="F24" s="471">
        <v>0.83299999999999996</v>
      </c>
      <c r="G24" s="22">
        <v>3</v>
      </c>
      <c r="H24" s="174">
        <f>+Таблица16[[#This Row],[Ընդամենը սկզբնական արժեք]]-Таблица16[[#This Row],[Հաշվեկշիռային ընդհանուր արժեքը/դրամ/]]</f>
        <v>1499400</v>
      </c>
      <c r="I24" s="174">
        <v>10200</v>
      </c>
      <c r="J24" s="174">
        <v>300600</v>
      </c>
      <c r="K24" s="22" t="s">
        <v>614</v>
      </c>
      <c r="L24" s="175" t="s">
        <v>520</v>
      </c>
    </row>
    <row r="25" spans="1:12">
      <c r="A25" s="173">
        <v>22</v>
      </c>
      <c r="B25" s="33" t="s">
        <v>1020</v>
      </c>
      <c r="C25" s="33" t="s">
        <v>59</v>
      </c>
      <c r="D25" s="22">
        <v>10</v>
      </c>
      <c r="E25" s="174">
        <v>0</v>
      </c>
      <c r="F25" s="456">
        <v>1</v>
      </c>
      <c r="G25" s="22">
        <v>1</v>
      </c>
      <c r="H25" s="174">
        <f>+Таблица16[[#This Row],[Ընդամենը սկզբնական արժեք]]-Таблица16[[#This Row],[Հաշվեկշիռային ընդհանուր արժեքը/դրամ/]]</f>
        <v>0</v>
      </c>
      <c r="I25" s="174">
        <v>0</v>
      </c>
      <c r="J25" s="174">
        <v>0</v>
      </c>
      <c r="K25" s="22" t="s">
        <v>622</v>
      </c>
      <c r="L25" s="175" t="s">
        <v>358</v>
      </c>
    </row>
    <row r="26" spans="1:12" ht="30">
      <c r="A26" s="173">
        <v>23</v>
      </c>
      <c r="B26" s="33" t="s">
        <v>1021</v>
      </c>
      <c r="C26" s="33" t="s">
        <v>59</v>
      </c>
      <c r="D26" s="22">
        <v>12</v>
      </c>
      <c r="E26" s="174">
        <v>350000</v>
      </c>
      <c r="F26" s="456">
        <v>1</v>
      </c>
      <c r="G26" s="22">
        <v>1</v>
      </c>
      <c r="H26" s="174">
        <f>+Таблица16[[#This Row],[Ընդամենը սկզբնական արժեք]]-Таблица16[[#This Row],[Հաշվեկշիռային ընդհանուր արժեքը/դրամ/]]</f>
        <v>350000</v>
      </c>
      <c r="I26" s="174">
        <v>0</v>
      </c>
      <c r="J26" s="174">
        <v>0</v>
      </c>
      <c r="K26" s="22" t="s">
        <v>622</v>
      </c>
      <c r="L26" s="175" t="s">
        <v>358</v>
      </c>
    </row>
    <row r="27" spans="1:12">
      <c r="A27" s="173">
        <v>24</v>
      </c>
      <c r="B27" s="33" t="s">
        <v>1022</v>
      </c>
      <c r="C27" s="33" t="s">
        <v>59</v>
      </c>
      <c r="D27" s="22">
        <v>5</v>
      </c>
      <c r="E27" s="174">
        <v>156000</v>
      </c>
      <c r="F27" s="456">
        <v>0.6</v>
      </c>
      <c r="G27" s="22">
        <v>1</v>
      </c>
      <c r="H27" s="174">
        <f>+Таблица16[[#This Row],[Ընդամենը սկզբնական արժեք]]-Таблица16[[#This Row],[Հաշվեկշիռային ընդհանուր արժեքը/դրամ/]]</f>
        <v>93600</v>
      </c>
      <c r="I27" s="174">
        <v>62400</v>
      </c>
      <c r="J27" s="174">
        <v>62400</v>
      </c>
      <c r="K27" s="22" t="s">
        <v>622</v>
      </c>
      <c r="L27" s="175" t="s">
        <v>196</v>
      </c>
    </row>
    <row r="28" spans="1:12" ht="30">
      <c r="A28" s="173">
        <v>25</v>
      </c>
      <c r="B28" s="33" t="s">
        <v>1023</v>
      </c>
      <c r="C28" s="33" t="s">
        <v>59</v>
      </c>
      <c r="D28" s="22">
        <v>5</v>
      </c>
      <c r="E28" s="174">
        <v>0</v>
      </c>
      <c r="F28" s="456">
        <v>1</v>
      </c>
      <c r="G28" s="22">
        <v>1</v>
      </c>
      <c r="H28" s="174">
        <f>+Таблица16[[#This Row],[Ընդամենը սկզբնական արժեք]]-Таблица16[[#This Row],[Հաշվեկշիռային ընդհանուր արժեքը/դրամ/]]</f>
        <v>0</v>
      </c>
      <c r="I28" s="174">
        <v>0</v>
      </c>
      <c r="J28" s="174">
        <v>0</v>
      </c>
      <c r="K28" s="22" t="s">
        <v>561</v>
      </c>
      <c r="L28" s="175" t="s">
        <v>358</v>
      </c>
    </row>
    <row r="29" spans="1:12">
      <c r="A29" s="173">
        <v>26</v>
      </c>
      <c r="B29" s="33" t="s">
        <v>525</v>
      </c>
      <c r="C29" s="33" t="s">
        <v>59</v>
      </c>
      <c r="D29" s="22">
        <v>7</v>
      </c>
      <c r="E29" s="174">
        <v>0</v>
      </c>
      <c r="F29" s="456">
        <v>1</v>
      </c>
      <c r="G29" s="22">
        <v>2</v>
      </c>
      <c r="H29" s="174">
        <f>+Таблица16[[#This Row],[Ընդամենը սկզբնական արժեք]]-Таблица16[[#This Row],[Հաշվեկշիռային ընդհանուր արժեքը/դրամ/]]</f>
        <v>0</v>
      </c>
      <c r="I29" s="174">
        <v>0</v>
      </c>
      <c r="J29" s="174">
        <v>0</v>
      </c>
      <c r="K29" s="22" t="s">
        <v>614</v>
      </c>
      <c r="L29" s="175" t="s">
        <v>358</v>
      </c>
    </row>
    <row r="30" spans="1:12">
      <c r="A30" s="173">
        <v>27</v>
      </c>
      <c r="B30" s="33" t="s">
        <v>209</v>
      </c>
      <c r="C30" s="33" t="s">
        <v>59</v>
      </c>
      <c r="D30" s="22">
        <v>7</v>
      </c>
      <c r="E30" s="174">
        <v>0</v>
      </c>
      <c r="F30" s="456">
        <v>1</v>
      </c>
      <c r="G30" s="22">
        <v>1</v>
      </c>
      <c r="H30" s="174">
        <f>+Таблица16[[#This Row],[Ընդամենը սկզբնական արժեք]]-Таблица16[[#This Row],[Հաշվեկշիռային ընդհանուր արժեքը/դրամ/]]</f>
        <v>0</v>
      </c>
      <c r="I30" s="174">
        <v>0</v>
      </c>
      <c r="J30" s="174">
        <v>0</v>
      </c>
      <c r="K30" s="22" t="s">
        <v>614</v>
      </c>
      <c r="L30" s="175" t="s">
        <v>358</v>
      </c>
    </row>
    <row r="31" spans="1:12">
      <c r="A31" s="173">
        <v>28</v>
      </c>
      <c r="B31" s="33" t="s">
        <v>526</v>
      </c>
      <c r="C31" s="33" t="s">
        <v>59</v>
      </c>
      <c r="D31" s="22">
        <v>10</v>
      </c>
      <c r="E31" s="174">
        <v>120000</v>
      </c>
      <c r="F31" s="456">
        <v>0.4</v>
      </c>
      <c r="G31" s="22">
        <v>1</v>
      </c>
      <c r="H31" s="174">
        <f>+Таблица16[[#This Row],[Ընդամենը սկզբնական արժեք]]-Таблица16[[#This Row],[Հաշվեկշիռային ընդհանուր արժեքը/դրամ/]]</f>
        <v>48000</v>
      </c>
      <c r="I31" s="174">
        <v>72000</v>
      </c>
      <c r="J31" s="174">
        <v>72000</v>
      </c>
      <c r="K31" s="22" t="s">
        <v>622</v>
      </c>
      <c r="L31" s="175" t="s">
        <v>524</v>
      </c>
    </row>
    <row r="32" spans="1:12">
      <c r="A32" s="173">
        <v>29</v>
      </c>
      <c r="B32" s="33" t="s">
        <v>527</v>
      </c>
      <c r="C32" s="33" t="s">
        <v>59</v>
      </c>
      <c r="D32" s="22">
        <v>10</v>
      </c>
      <c r="E32" s="174">
        <v>32000</v>
      </c>
      <c r="F32" s="456">
        <v>0.4</v>
      </c>
      <c r="G32" s="22">
        <v>1</v>
      </c>
      <c r="H32" s="174">
        <f>+Таблица16[[#This Row],[Ընդամենը սկզբնական արժեք]]-Таблица16[[#This Row],[Հաշվեկշիռային ընդհանուր արժեքը/դրամ/]]</f>
        <v>12800</v>
      </c>
      <c r="I32" s="174">
        <v>19200</v>
      </c>
      <c r="J32" s="174">
        <v>19200</v>
      </c>
      <c r="K32" s="22" t="s">
        <v>614</v>
      </c>
      <c r="L32" s="175" t="s">
        <v>524</v>
      </c>
    </row>
    <row r="33" spans="1:12">
      <c r="A33" s="173">
        <v>30</v>
      </c>
      <c r="B33" s="33" t="s">
        <v>210</v>
      </c>
      <c r="C33" s="33" t="s">
        <v>59</v>
      </c>
      <c r="D33" s="22">
        <v>7</v>
      </c>
      <c r="E33" s="174">
        <v>0</v>
      </c>
      <c r="F33" s="456">
        <v>1</v>
      </c>
      <c r="G33" s="22">
        <v>2</v>
      </c>
      <c r="H33" s="174">
        <f>+Таблица16[[#This Row],[Ընդամենը սկզբնական արժեք]]-Таблица16[[#This Row],[Հաշվեկշիռային ընդհանուր արժեքը/դրամ/]]</f>
        <v>0</v>
      </c>
      <c r="I33" s="174">
        <v>0</v>
      </c>
      <c r="J33" s="174">
        <v>0</v>
      </c>
      <c r="K33" s="22" t="s">
        <v>614</v>
      </c>
      <c r="L33" s="175" t="s">
        <v>358</v>
      </c>
    </row>
    <row r="34" spans="1:12">
      <c r="A34" s="173">
        <v>31</v>
      </c>
      <c r="B34" s="33" t="s">
        <v>208</v>
      </c>
      <c r="C34" s="33" t="s">
        <v>59</v>
      </c>
      <c r="D34" s="22">
        <v>7</v>
      </c>
      <c r="E34" s="174">
        <v>0</v>
      </c>
      <c r="F34" s="456">
        <v>1</v>
      </c>
      <c r="G34" s="22">
        <v>2</v>
      </c>
      <c r="H34" s="174">
        <f>+Таблица16[[#This Row],[Ընդամենը սկզբնական արժեք]]-Таблица16[[#This Row],[Հաշվեկշիռային ընդհանուր արժեքը/դրամ/]]</f>
        <v>0</v>
      </c>
      <c r="I34" s="174">
        <v>0</v>
      </c>
      <c r="J34" s="174">
        <v>0</v>
      </c>
      <c r="K34" s="22" t="s">
        <v>614</v>
      </c>
      <c r="L34" s="175" t="s">
        <v>358</v>
      </c>
    </row>
    <row r="35" spans="1:12" ht="30">
      <c r="A35" s="464">
        <v>32</v>
      </c>
      <c r="B35" s="54" t="s">
        <v>528</v>
      </c>
      <c r="C35" s="54" t="s">
        <v>59</v>
      </c>
      <c r="D35" s="36">
        <v>50</v>
      </c>
      <c r="E35" s="465">
        <v>4283000</v>
      </c>
      <c r="F35" s="466">
        <v>0.08</v>
      </c>
      <c r="G35" s="36">
        <v>1</v>
      </c>
      <c r="H35" s="465">
        <f>+Таблица16[[#This Row],[Ընդամենը սկզբնական արժեք]]-Таблица16[[#This Row],[Հաշվեկշիռային ընդհանուր արժեքը/դրամ/]]</f>
        <v>342640</v>
      </c>
      <c r="I35" s="465">
        <v>3940360</v>
      </c>
      <c r="J35" s="465">
        <v>3940360</v>
      </c>
      <c r="K35" s="36" t="s">
        <v>274</v>
      </c>
      <c r="L35" s="467" t="s">
        <v>196</v>
      </c>
    </row>
    <row r="36" spans="1:12">
      <c r="A36" s="173">
        <v>33</v>
      </c>
      <c r="B36" s="33" t="s">
        <v>368</v>
      </c>
      <c r="C36" s="33" t="s">
        <v>59</v>
      </c>
      <c r="D36" s="22">
        <v>10</v>
      </c>
      <c r="E36" s="174">
        <v>0</v>
      </c>
      <c r="F36" s="456">
        <v>1</v>
      </c>
      <c r="G36" s="22">
        <v>1</v>
      </c>
      <c r="H36" s="174">
        <f>+Таблица16[[#This Row],[Ընդամենը սկզբնական արժեք]]-Таблица16[[#This Row],[Հաշվեկշիռային ընդհանուր արժեքը/դրամ/]]</f>
        <v>0</v>
      </c>
      <c r="I36" s="174">
        <v>0</v>
      </c>
      <c r="J36" s="174">
        <v>0</v>
      </c>
      <c r="K36" s="22"/>
      <c r="L36" s="175" t="s">
        <v>517</v>
      </c>
    </row>
    <row r="37" spans="1:12" ht="30">
      <c r="A37" s="173">
        <v>34</v>
      </c>
      <c r="B37" s="33" t="s">
        <v>625</v>
      </c>
      <c r="C37" s="33" t="s">
        <v>59</v>
      </c>
      <c r="D37" s="22">
        <v>10</v>
      </c>
      <c r="E37" s="174">
        <v>0</v>
      </c>
      <c r="F37" s="456">
        <v>1</v>
      </c>
      <c r="G37" s="22">
        <v>32</v>
      </c>
      <c r="H37" s="174">
        <f>+Таблица16[[#This Row],[Ընդամենը սկզբնական արժեք]]-Таблица16[[#This Row],[Հաշվեկշիռային ընդհանուր արժեքը/դրամ/]]</f>
        <v>0</v>
      </c>
      <c r="I37" s="174">
        <v>0</v>
      </c>
      <c r="J37" s="174">
        <v>0</v>
      </c>
      <c r="K37" s="22"/>
      <c r="L37" s="175" t="s">
        <v>517</v>
      </c>
    </row>
    <row r="38" spans="1:12">
      <c r="A38" s="173">
        <v>35</v>
      </c>
      <c r="B38" s="33" t="s">
        <v>626</v>
      </c>
      <c r="C38" s="33" t="s">
        <v>59</v>
      </c>
      <c r="D38" s="22">
        <v>10</v>
      </c>
      <c r="E38" s="174">
        <v>0</v>
      </c>
      <c r="F38" s="456">
        <v>1</v>
      </c>
      <c r="G38" s="22">
        <v>4</v>
      </c>
      <c r="H38" s="174">
        <f>+Таблица16[[#This Row],[Ընդամենը սկզբնական արժեք]]-Таблица16[[#This Row],[Հաշվեկշիռային ընդհանուր արժեքը/դրամ/]]</f>
        <v>0</v>
      </c>
      <c r="I38" s="174">
        <v>0</v>
      </c>
      <c r="J38" s="174">
        <v>0</v>
      </c>
      <c r="K38" s="22"/>
      <c r="L38" s="175" t="s">
        <v>517</v>
      </c>
    </row>
    <row r="39" spans="1:12">
      <c r="A39" s="173">
        <v>36</v>
      </c>
      <c r="B39" s="33" t="s">
        <v>627</v>
      </c>
      <c r="C39" s="33" t="s">
        <v>59</v>
      </c>
      <c r="D39" s="22">
        <v>10</v>
      </c>
      <c r="E39" s="174">
        <v>0</v>
      </c>
      <c r="F39" s="456">
        <v>1</v>
      </c>
      <c r="G39" s="22">
        <v>2</v>
      </c>
      <c r="H39" s="174">
        <f>+Таблица16[[#This Row],[Ընդամենը սկզբնական արժեք]]-Таблица16[[#This Row],[Հաշվեկշիռային ընդհանուր արժեքը/դրամ/]]</f>
        <v>0</v>
      </c>
      <c r="I39" s="174">
        <v>0</v>
      </c>
      <c r="J39" s="174">
        <v>0</v>
      </c>
      <c r="K39" s="22"/>
      <c r="L39" s="175" t="s">
        <v>517</v>
      </c>
    </row>
    <row r="40" spans="1:12">
      <c r="A40" s="173">
        <v>37</v>
      </c>
      <c r="B40" s="33" t="s">
        <v>150</v>
      </c>
      <c r="C40" s="33" t="s">
        <v>59</v>
      </c>
      <c r="D40" s="22">
        <v>10</v>
      </c>
      <c r="E40" s="174">
        <v>0</v>
      </c>
      <c r="F40" s="456">
        <v>1</v>
      </c>
      <c r="G40" s="22">
        <v>4</v>
      </c>
      <c r="H40" s="174">
        <f>+Таблица16[[#This Row],[Ընդամենը սկզբնական արժեք]]-Таблица16[[#This Row],[Հաշվեկշիռային ընդհանուր արժեքը/դրամ/]]</f>
        <v>0</v>
      </c>
      <c r="I40" s="174">
        <v>0</v>
      </c>
      <c r="J40" s="174">
        <v>0</v>
      </c>
      <c r="K40" s="22"/>
      <c r="L40" s="175" t="s">
        <v>517</v>
      </c>
    </row>
    <row r="41" spans="1:12" ht="30">
      <c r="A41" s="173">
        <v>38</v>
      </c>
      <c r="B41" s="75" t="s">
        <v>819</v>
      </c>
      <c r="C41" s="75" t="s">
        <v>59</v>
      </c>
      <c r="D41" s="319">
        <v>50</v>
      </c>
      <c r="E41" s="318"/>
      <c r="F41" s="319"/>
      <c r="G41" s="319">
        <v>62</v>
      </c>
      <c r="H41" s="318">
        <f>+Таблица16[[#This Row],[Ընդամենը սկզբնական արժեք]]-Таблица16[[#This Row],[Հաշվեկշիռային ընդհանուր արժեքը/դրամ/]]</f>
        <v>0</v>
      </c>
      <c r="I41" s="318"/>
      <c r="J41" s="318"/>
      <c r="K41" s="319"/>
      <c r="L41" s="320"/>
    </row>
    <row r="42" spans="1:12" ht="30">
      <c r="A42" s="173">
        <v>39</v>
      </c>
      <c r="B42" s="75" t="s">
        <v>819</v>
      </c>
      <c r="C42" s="322" t="s">
        <v>59</v>
      </c>
      <c r="D42" s="22">
        <v>50</v>
      </c>
      <c r="E42" s="174">
        <v>3644300</v>
      </c>
      <c r="F42" s="456">
        <v>0.02</v>
      </c>
      <c r="G42" s="22">
        <v>33</v>
      </c>
      <c r="H42" s="174">
        <f>+Таблица16[[#This Row],[Ընդամենը սկզբնական արժեք]]-Таблица16[[#This Row],[Հաշվեկշիռային ընդհանուր արժեքը/դրամ/]]</f>
        <v>72886</v>
      </c>
      <c r="I42" s="321">
        <v>108224.7</v>
      </c>
      <c r="J42" s="174">
        <v>3571414</v>
      </c>
      <c r="K42" s="22" t="s">
        <v>631</v>
      </c>
      <c r="L42" s="175" t="s">
        <v>223</v>
      </c>
    </row>
    <row r="43" spans="1:12" ht="30">
      <c r="A43" s="173">
        <v>40</v>
      </c>
      <c r="B43" s="302" t="s">
        <v>144</v>
      </c>
      <c r="C43" s="302" t="s">
        <v>59</v>
      </c>
      <c r="D43" s="9">
        <v>30</v>
      </c>
      <c r="E43" s="47">
        <v>2100000</v>
      </c>
      <c r="F43" s="9">
        <v>0</v>
      </c>
      <c r="G43" s="9">
        <v>1</v>
      </c>
      <c r="H43" s="47">
        <f>+Таблица16[[#This Row],[Ընդամենը սկզբնական արժեք]]-Таблица16[[#This Row],[Հաշվեկշիռային ընդհանուր արժեքը/դրամ/]]</f>
        <v>0</v>
      </c>
      <c r="I43" s="47">
        <v>2100000</v>
      </c>
      <c r="J43" s="47">
        <v>2100000</v>
      </c>
      <c r="K43" s="22" t="s">
        <v>631</v>
      </c>
      <c r="L43" s="175" t="s">
        <v>870</v>
      </c>
    </row>
    <row r="44" spans="1:12" ht="45">
      <c r="A44" s="173">
        <v>41</v>
      </c>
      <c r="B44" s="304" t="s">
        <v>883</v>
      </c>
      <c r="C44" s="302" t="s">
        <v>59</v>
      </c>
      <c r="D44" s="22">
        <v>10</v>
      </c>
      <c r="E44" s="174">
        <v>768000</v>
      </c>
      <c r="F44" s="22">
        <v>0</v>
      </c>
      <c r="G44" s="22">
        <v>24</v>
      </c>
      <c r="H44" s="174">
        <f>+Таблица16[[#This Row],[Ընդամենը սկզբնական արժեք]]-Таблица16[[#This Row],[Հաշվեկշիռային ընդհանուր արժեքը/դրամ/]]</f>
        <v>0</v>
      </c>
      <c r="I44" s="174">
        <v>32000</v>
      </c>
      <c r="J44" s="174">
        <v>768000</v>
      </c>
      <c r="K44" s="22" t="s">
        <v>631</v>
      </c>
      <c r="L44" s="175" t="s">
        <v>870</v>
      </c>
    </row>
    <row r="45" spans="1:12" ht="60">
      <c r="A45" s="173">
        <v>42</v>
      </c>
      <c r="B45" s="304" t="s">
        <v>884</v>
      </c>
      <c r="C45" s="302" t="s">
        <v>59</v>
      </c>
      <c r="D45" s="22">
        <v>10</v>
      </c>
      <c r="E45" s="174">
        <v>200000</v>
      </c>
      <c r="F45" s="22">
        <v>0</v>
      </c>
      <c r="G45" s="22">
        <v>5</v>
      </c>
      <c r="H45" s="174">
        <f>+Таблица16[[#This Row],[Ընդամենը սկզբնական արժեք]]-Таблица16[[#This Row],[Հաշվեկշիռային ընդհանուր արժեքը/դրամ/]]</f>
        <v>0</v>
      </c>
      <c r="I45" s="174">
        <v>40000</v>
      </c>
      <c r="J45" s="174">
        <v>200000</v>
      </c>
      <c r="K45" s="22" t="s">
        <v>631</v>
      </c>
      <c r="L45" s="175" t="s">
        <v>870</v>
      </c>
    </row>
    <row r="46" spans="1:12" ht="25.5">
      <c r="A46" s="173">
        <v>43</v>
      </c>
      <c r="B46" s="606" t="s">
        <v>868</v>
      </c>
      <c r="C46" s="522" t="s">
        <v>59</v>
      </c>
      <c r="D46" s="526">
        <v>7</v>
      </c>
      <c r="E46" s="174">
        <v>5500</v>
      </c>
      <c r="F46" s="523">
        <v>0</v>
      </c>
      <c r="G46" s="22">
        <v>1</v>
      </c>
      <c r="H46" s="250">
        <v>0</v>
      </c>
      <c r="I46" s="174">
        <v>5500</v>
      </c>
      <c r="J46" s="174">
        <v>5500</v>
      </c>
      <c r="K46" s="22" t="s">
        <v>631</v>
      </c>
      <c r="L46" s="175" t="s">
        <v>870</v>
      </c>
    </row>
    <row r="47" spans="1:12">
      <c r="A47" s="173"/>
      <c r="B47" s="33"/>
      <c r="C47" s="33"/>
      <c r="D47" s="22"/>
      <c r="E47" s="178"/>
      <c r="F47" s="33"/>
      <c r="G47" s="33"/>
      <c r="H47" s="178"/>
      <c r="I47" s="178"/>
      <c r="J47" s="179"/>
      <c r="K47" s="19"/>
      <c r="L47" s="216"/>
    </row>
    <row r="48" spans="1:12">
      <c r="A48" s="180"/>
      <c r="B48" s="181" t="s">
        <v>628</v>
      </c>
      <c r="C48" s="181"/>
      <c r="D48" s="468"/>
      <c r="E48" s="469">
        <f>SUBTOTAL(109,E4:E47)</f>
        <v>1609405890</v>
      </c>
      <c r="F48" s="181"/>
      <c r="G48" s="181"/>
      <c r="H48" s="469">
        <f>SUBTOTAL(109,H4:H47)</f>
        <v>1481542459</v>
      </c>
      <c r="I48" s="181"/>
      <c r="J48" s="323">
        <f>SUBTOTAL(109,J4:J46)</f>
        <v>127863431</v>
      </c>
      <c r="K48" s="44"/>
      <c r="L48" s="182"/>
    </row>
    <row r="49" spans="4:10" ht="18.75" customHeight="1"/>
    <row r="50" spans="4:10" ht="36.75" customHeight="1">
      <c r="D50" s="623" t="s">
        <v>1046</v>
      </c>
      <c r="E50" s="623"/>
      <c r="F50" s="623"/>
      <c r="G50" s="623"/>
      <c r="I50" s="617" t="s">
        <v>1047</v>
      </c>
      <c r="J50" s="618"/>
    </row>
  </sheetData>
  <mergeCells count="3">
    <mergeCell ref="A2:L2"/>
    <mergeCell ref="K1:L1"/>
    <mergeCell ref="D50:G50"/>
  </mergeCells>
  <pageMargins left="0.31496062992125984" right="0" top="0.55118110236220474" bottom="0.19685039370078741" header="0.31496062992125984" footer="0.19685039370078741"/>
  <pageSetup paperSize="9" scale="80" orientation="landscape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72"/>
  <sheetViews>
    <sheetView topLeftCell="B1" workbookViewId="0">
      <selection activeCell="K74" sqref="K74"/>
    </sheetView>
  </sheetViews>
  <sheetFormatPr defaultRowHeight="15"/>
  <cols>
    <col min="2" max="2" width="21.5703125" customWidth="1"/>
    <col min="3" max="3" width="10.7109375" customWidth="1"/>
    <col min="4" max="4" width="12.42578125" customWidth="1"/>
    <col min="5" max="5" width="14.85546875" customWidth="1"/>
    <col min="6" max="6" width="9.7109375" customWidth="1"/>
    <col min="7" max="7" width="11.140625" customWidth="1"/>
    <col min="8" max="8" width="12.7109375" customWidth="1"/>
    <col min="9" max="9" width="12.42578125" customWidth="1"/>
    <col min="10" max="10" width="18" customWidth="1"/>
    <col min="11" max="11" width="20.7109375" customWidth="1"/>
    <col min="12" max="12" width="14.5703125" customWidth="1"/>
  </cols>
  <sheetData>
    <row r="1" spans="1:12" ht="101.25" customHeight="1">
      <c r="K1" s="622" t="s">
        <v>1041</v>
      </c>
      <c r="L1" s="622"/>
    </row>
    <row r="2" spans="1:12" ht="43.5" customHeight="1">
      <c r="A2" s="625" t="s">
        <v>933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2" ht="72">
      <c r="A3" s="183" t="s">
        <v>279</v>
      </c>
      <c r="B3" s="151" t="s">
        <v>280</v>
      </c>
      <c r="C3" s="151" t="s">
        <v>51</v>
      </c>
      <c r="D3" s="151" t="s">
        <v>28</v>
      </c>
      <c r="E3" s="153" t="s">
        <v>513</v>
      </c>
      <c r="F3" s="153" t="s">
        <v>824</v>
      </c>
      <c r="G3" s="151" t="s">
        <v>29</v>
      </c>
      <c r="H3" s="151" t="s">
        <v>899</v>
      </c>
      <c r="I3" s="151" t="s">
        <v>55</v>
      </c>
      <c r="J3" s="184" t="s">
        <v>559</v>
      </c>
      <c r="K3" s="184" t="s">
        <v>111</v>
      </c>
      <c r="L3" s="185" t="s">
        <v>27</v>
      </c>
    </row>
    <row r="4" spans="1:12" ht="15" customHeight="1">
      <c r="A4" s="186">
        <v>1</v>
      </c>
      <c r="B4" s="187">
        <v>2</v>
      </c>
      <c r="C4" s="187">
        <v>3</v>
      </c>
      <c r="D4" s="187">
        <v>4</v>
      </c>
      <c r="E4" s="187">
        <v>5</v>
      </c>
      <c r="F4" s="187">
        <v>6</v>
      </c>
      <c r="G4" s="187">
        <v>7</v>
      </c>
      <c r="H4" s="187"/>
      <c r="I4" s="187">
        <v>8</v>
      </c>
      <c r="J4" s="187">
        <v>9</v>
      </c>
      <c r="K4" s="187">
        <v>10</v>
      </c>
      <c r="L4" s="188">
        <v>11</v>
      </c>
    </row>
    <row r="5" spans="1:12" s="43" customFormat="1" ht="30.75" customHeight="1">
      <c r="A5" s="189">
        <v>1</v>
      </c>
      <c r="B5" s="72" t="s">
        <v>286</v>
      </c>
      <c r="C5" s="125" t="s">
        <v>59</v>
      </c>
      <c r="D5" s="125">
        <v>50</v>
      </c>
      <c r="E5" s="478"/>
      <c r="F5" s="576">
        <v>1</v>
      </c>
      <c r="G5" s="125">
        <v>1</v>
      </c>
      <c r="H5" s="478"/>
      <c r="I5" s="478">
        <v>0</v>
      </c>
      <c r="J5" s="478">
        <v>0</v>
      </c>
      <c r="K5" s="125" t="s">
        <v>287</v>
      </c>
      <c r="L5" s="190">
        <v>1946</v>
      </c>
    </row>
    <row r="6" spans="1:12" ht="18.75" customHeight="1">
      <c r="A6" s="155">
        <v>2</v>
      </c>
      <c r="B6" s="124" t="s">
        <v>288</v>
      </c>
      <c r="C6" s="121" t="s">
        <v>59</v>
      </c>
      <c r="D6" s="121">
        <v>100</v>
      </c>
      <c r="E6" s="479">
        <v>3500000</v>
      </c>
      <c r="F6" s="472">
        <v>0.51</v>
      </c>
      <c r="G6" s="121">
        <v>1</v>
      </c>
      <c r="H6" s="479">
        <v>1785000</v>
      </c>
      <c r="I6" s="479">
        <f>+Таблица12[[#This Row],[Հաշվեկշռային ընդհանուր արժեքը ]]/Таблица12[[#This Row],[Քանակը]]</f>
        <v>1715000</v>
      </c>
      <c r="J6" s="479">
        <f>+Таблица12[[#This Row],[Ընդամենը սկզբնական արժեք]]-Таблица12[[#This Row],[Մաշված. Գումար]]</f>
        <v>1715000</v>
      </c>
      <c r="K6" s="121" t="s">
        <v>289</v>
      </c>
      <c r="L6" s="191">
        <v>1969</v>
      </c>
    </row>
    <row r="7" spans="1:12" ht="44.25" customHeight="1">
      <c r="A7" s="155">
        <v>3</v>
      </c>
      <c r="B7" s="124" t="s">
        <v>336</v>
      </c>
      <c r="C7" s="121" t="s">
        <v>59</v>
      </c>
      <c r="D7" s="121">
        <v>100</v>
      </c>
      <c r="E7" s="479">
        <v>1400000</v>
      </c>
      <c r="F7" s="472">
        <v>0.11</v>
      </c>
      <c r="G7" s="121">
        <v>1</v>
      </c>
      <c r="H7" s="479">
        <v>154000</v>
      </c>
      <c r="I7" s="479">
        <f>+Таблица12[[#This Row],[Հաշվեկշռային ընդհանուր արժեքը ]]/Таблица12[[#This Row],[Քանակը]]</f>
        <v>1246000</v>
      </c>
      <c r="J7" s="479">
        <f>+Таблица12[[#This Row],[Ընդամենը սկզբնական արժեք]]-Таблица12[[#This Row],[Մաշված. Գումար]]</f>
        <v>1246000</v>
      </c>
      <c r="K7" s="121" t="s">
        <v>290</v>
      </c>
      <c r="L7" s="191">
        <v>2009</v>
      </c>
    </row>
    <row r="8" spans="1:12" ht="30">
      <c r="A8" s="155">
        <v>4</v>
      </c>
      <c r="B8" s="124" t="s">
        <v>291</v>
      </c>
      <c r="C8" s="121" t="s">
        <v>59</v>
      </c>
      <c r="D8" s="121">
        <v>40</v>
      </c>
      <c r="E8" s="479">
        <v>0</v>
      </c>
      <c r="F8" s="472">
        <v>1</v>
      </c>
      <c r="G8" s="121">
        <v>4</v>
      </c>
      <c r="H8" s="479"/>
      <c r="I8" s="479">
        <v>0</v>
      </c>
      <c r="J8" s="479">
        <v>0</v>
      </c>
      <c r="K8" s="121" t="s">
        <v>287</v>
      </c>
      <c r="L8" s="191">
        <v>1970</v>
      </c>
    </row>
    <row r="9" spans="1:12" ht="30.75" customHeight="1">
      <c r="A9" s="155">
        <v>5</v>
      </c>
      <c r="B9" s="124" t="s">
        <v>291</v>
      </c>
      <c r="C9" s="121" t="s">
        <v>59</v>
      </c>
      <c r="D9" s="121">
        <v>40</v>
      </c>
      <c r="E9" s="479">
        <v>0</v>
      </c>
      <c r="F9" s="472">
        <v>1</v>
      </c>
      <c r="G9" s="121">
        <v>1</v>
      </c>
      <c r="H9" s="479"/>
      <c r="I9" s="479">
        <v>0</v>
      </c>
      <c r="J9" s="479">
        <v>0</v>
      </c>
      <c r="K9" s="121" t="s">
        <v>287</v>
      </c>
      <c r="L9" s="191">
        <v>1946</v>
      </c>
    </row>
    <row r="10" spans="1:12" ht="30.75" customHeight="1">
      <c r="A10" s="155">
        <v>6</v>
      </c>
      <c r="B10" s="124" t="s">
        <v>292</v>
      </c>
      <c r="C10" s="121" t="s">
        <v>293</v>
      </c>
      <c r="D10" s="121">
        <v>30</v>
      </c>
      <c r="E10" s="479">
        <v>0</v>
      </c>
      <c r="F10" s="472">
        <v>1</v>
      </c>
      <c r="G10" s="121">
        <v>1800</v>
      </c>
      <c r="H10" s="479"/>
      <c r="I10" s="479">
        <v>0</v>
      </c>
      <c r="J10" s="479">
        <v>0</v>
      </c>
      <c r="K10" s="121" t="s">
        <v>287</v>
      </c>
      <c r="L10" s="191">
        <v>1946</v>
      </c>
    </row>
    <row r="11" spans="1:12" ht="30">
      <c r="A11" s="155">
        <v>7</v>
      </c>
      <c r="B11" s="124" t="s">
        <v>292</v>
      </c>
      <c r="C11" s="121" t="s">
        <v>293</v>
      </c>
      <c r="D11" s="121">
        <v>30</v>
      </c>
      <c r="E11" s="479">
        <v>2040000</v>
      </c>
      <c r="F11" s="474">
        <v>0.66700000000000004</v>
      </c>
      <c r="G11" s="121">
        <v>1700</v>
      </c>
      <c r="H11" s="479">
        <v>1360680</v>
      </c>
      <c r="I11" s="479">
        <f>+Таблица12[[#This Row],[Հաշվեկշռային ընդհանուր արժեքը ]]/Таблица12[[#This Row],[Քանակը]]</f>
        <v>399.6</v>
      </c>
      <c r="J11" s="479">
        <f>+Таблица12[[#This Row],[Ընդամենը սկզբնական արժեք]]-Таблица12[[#This Row],[Մաշված. Գումար]]</f>
        <v>679320</v>
      </c>
      <c r="K11" s="121" t="s">
        <v>617</v>
      </c>
      <c r="L11" s="191">
        <v>2000</v>
      </c>
    </row>
    <row r="12" spans="1:12" ht="18">
      <c r="A12" s="155">
        <v>8</v>
      </c>
      <c r="B12" s="124" t="s">
        <v>294</v>
      </c>
      <c r="C12" s="121" t="s">
        <v>293</v>
      </c>
      <c r="D12" s="121">
        <v>30</v>
      </c>
      <c r="E12" s="479">
        <v>0</v>
      </c>
      <c r="F12" s="472">
        <v>1</v>
      </c>
      <c r="G12" s="121">
        <v>8000</v>
      </c>
      <c r="H12" s="479"/>
      <c r="I12" s="479">
        <v>0</v>
      </c>
      <c r="J12" s="479">
        <v>0</v>
      </c>
      <c r="K12" s="121" t="s">
        <v>644</v>
      </c>
      <c r="L12" s="191">
        <v>1972</v>
      </c>
    </row>
    <row r="13" spans="1:12" ht="18">
      <c r="A13" s="155">
        <v>9</v>
      </c>
      <c r="B13" s="124" t="s">
        <v>295</v>
      </c>
      <c r="C13" s="121" t="s">
        <v>59</v>
      </c>
      <c r="D13" s="121">
        <v>15</v>
      </c>
      <c r="E13" s="479">
        <v>1500000</v>
      </c>
      <c r="F13" s="474">
        <v>0.46700000000000003</v>
      </c>
      <c r="G13" s="121">
        <v>1</v>
      </c>
      <c r="H13" s="479">
        <v>700500</v>
      </c>
      <c r="I13" s="479">
        <f>+Таблица12[[#This Row],[Հաշվեկշռային ընդհանուր արժեքը ]]/Таблица12[[#This Row],[Քանակը]]</f>
        <v>799500</v>
      </c>
      <c r="J13" s="479">
        <f>+Таблица12[[#This Row],[Ընդամենը սկզբնական արժեք]]-Таблица12[[#This Row],[Մաշված. Գումար]]</f>
        <v>799500</v>
      </c>
      <c r="K13" s="121" t="s">
        <v>631</v>
      </c>
      <c r="L13" s="191">
        <v>2013</v>
      </c>
    </row>
    <row r="14" spans="1:12" ht="18">
      <c r="A14" s="155">
        <v>10</v>
      </c>
      <c r="B14" s="124" t="s">
        <v>296</v>
      </c>
      <c r="C14" s="121" t="s">
        <v>59</v>
      </c>
      <c r="D14" s="121">
        <v>15</v>
      </c>
      <c r="E14" s="479">
        <v>400000</v>
      </c>
      <c r="F14" s="474">
        <v>0.46700000000000003</v>
      </c>
      <c r="G14" s="121">
        <v>1</v>
      </c>
      <c r="H14" s="479">
        <v>186800</v>
      </c>
      <c r="I14" s="479">
        <f>+Таблица12[[#This Row],[Հաշվեկշռային ընդհանուր արժեքը ]]/Таблица12[[#This Row],[Քանակը]]</f>
        <v>213200</v>
      </c>
      <c r="J14" s="479">
        <f>+Таблица12[[#This Row],[Ընդամենը սկզբնական արժեք]]-Таблица12[[#This Row],[Մաշված. Գումար]]</f>
        <v>213200</v>
      </c>
      <c r="K14" s="121" t="s">
        <v>645</v>
      </c>
      <c r="L14" s="191">
        <v>2013</v>
      </c>
    </row>
    <row r="15" spans="1:12" ht="18">
      <c r="A15" s="155">
        <v>11</v>
      </c>
      <c r="B15" s="124" t="s">
        <v>297</v>
      </c>
      <c r="C15" s="121" t="s">
        <v>59</v>
      </c>
      <c r="D15" s="121">
        <v>15</v>
      </c>
      <c r="E15" s="479">
        <v>0</v>
      </c>
      <c r="F15" s="472">
        <v>1</v>
      </c>
      <c r="G15" s="121">
        <v>1</v>
      </c>
      <c r="H15" s="479"/>
      <c r="I15" s="479">
        <v>0</v>
      </c>
      <c r="J15" s="479">
        <v>0</v>
      </c>
      <c r="K15" s="121" t="s">
        <v>645</v>
      </c>
      <c r="L15" s="191">
        <v>1998</v>
      </c>
    </row>
    <row r="16" spans="1:12" ht="30">
      <c r="A16" s="155">
        <v>12</v>
      </c>
      <c r="B16" s="124" t="s">
        <v>298</v>
      </c>
      <c r="C16" s="121" t="s">
        <v>59</v>
      </c>
      <c r="D16" s="121">
        <v>15</v>
      </c>
      <c r="E16" s="479">
        <v>85000</v>
      </c>
      <c r="F16" s="474">
        <v>0.86699999999999999</v>
      </c>
      <c r="G16" s="121">
        <v>1</v>
      </c>
      <c r="H16" s="479">
        <v>73695</v>
      </c>
      <c r="I16" s="479">
        <f>+Таблица12[[#This Row],[Հաշվեկշռային ընդհանուր արժեքը ]]/Таблица12[[#This Row],[Քանակը]]</f>
        <v>11305</v>
      </c>
      <c r="J16" s="479">
        <f>+Таблица12[[#This Row],[Ընդամենը սկզբնական արժեք]]-Таблица12[[#This Row],[Մաշված. Գումար]]</f>
        <v>11305</v>
      </c>
      <c r="K16" s="121" t="s">
        <v>646</v>
      </c>
      <c r="L16" s="191">
        <v>2007</v>
      </c>
    </row>
    <row r="17" spans="1:12" ht="30">
      <c r="A17" s="155">
        <v>13</v>
      </c>
      <c r="B17" s="124" t="s">
        <v>337</v>
      </c>
      <c r="C17" s="121" t="s">
        <v>59</v>
      </c>
      <c r="D17" s="121">
        <v>15</v>
      </c>
      <c r="E17" s="479">
        <v>200000</v>
      </c>
      <c r="F17" s="474">
        <v>0.93300000000000005</v>
      </c>
      <c r="G17" s="121">
        <v>1</v>
      </c>
      <c r="H17" s="479">
        <v>186600</v>
      </c>
      <c r="I17" s="479">
        <f>+Таблица12[[#This Row],[Հաշվեկշռային ընդհանուր արժեքը ]]/Таблица12[[#This Row],[Քանակը]]</f>
        <v>13400</v>
      </c>
      <c r="J17" s="479">
        <f>+Таблица12[[#This Row],[Ընդամենը սկզբնական արժեք]]-Таблица12[[#This Row],[Մաշված. Գումար]]</f>
        <v>13400</v>
      </c>
      <c r="K17" s="121" t="s">
        <v>646</v>
      </c>
      <c r="L17" s="191">
        <v>2006</v>
      </c>
    </row>
    <row r="18" spans="1:12" ht="18">
      <c r="A18" s="155">
        <v>14</v>
      </c>
      <c r="B18" s="124" t="s">
        <v>563</v>
      </c>
      <c r="C18" s="121" t="s">
        <v>59</v>
      </c>
      <c r="D18" s="121">
        <v>80</v>
      </c>
      <c r="E18" s="479">
        <v>43969394</v>
      </c>
      <c r="F18" s="472">
        <v>0.83</v>
      </c>
      <c r="G18" s="121">
        <v>1</v>
      </c>
      <c r="H18" s="479">
        <f>+Таблица12[[#This Row],[Ընդամենը սկզբնական արժեք]]-Таблица12[[#This Row],[Հաշվեկշռային ընդհանուր արժեքը ]]</f>
        <v>36512038</v>
      </c>
      <c r="I18" s="479">
        <v>7457356</v>
      </c>
      <c r="J18" s="479">
        <v>7457356</v>
      </c>
      <c r="K18" s="121" t="s">
        <v>274</v>
      </c>
      <c r="L18" s="191">
        <v>1958</v>
      </c>
    </row>
    <row r="19" spans="1:12" ht="30.75" customHeight="1">
      <c r="A19" s="155">
        <v>15</v>
      </c>
      <c r="B19" s="124" t="s">
        <v>338</v>
      </c>
      <c r="C19" s="121" t="s">
        <v>59</v>
      </c>
      <c r="D19" s="121">
        <v>60</v>
      </c>
      <c r="E19" s="479">
        <v>2573415</v>
      </c>
      <c r="F19" s="474">
        <v>0.98099999999999998</v>
      </c>
      <c r="G19" s="121">
        <v>1</v>
      </c>
      <c r="H19" s="479">
        <f>+Таблица12[[#This Row],[Ընդամենը սկզբնական արժեք]]-Таблица12[[#This Row],[Հաշվեկշռային ընդհանուր արժեքը ]]</f>
        <v>2524728</v>
      </c>
      <c r="I19" s="479">
        <v>48687</v>
      </c>
      <c r="J19" s="479">
        <v>48687</v>
      </c>
      <c r="K19" s="121" t="s">
        <v>558</v>
      </c>
      <c r="L19" s="191">
        <v>1991</v>
      </c>
    </row>
    <row r="20" spans="1:12" ht="30.75" customHeight="1">
      <c r="A20" s="155">
        <v>16</v>
      </c>
      <c r="B20" s="124" t="s">
        <v>300</v>
      </c>
      <c r="C20" s="121" t="s">
        <v>59</v>
      </c>
      <c r="D20" s="121">
        <v>80</v>
      </c>
      <c r="E20" s="479">
        <v>19303872</v>
      </c>
      <c r="F20" s="577">
        <v>0.98260000000000003</v>
      </c>
      <c r="G20" s="121">
        <v>1</v>
      </c>
      <c r="H20" s="479">
        <f>+Таблица12[[#This Row],[Ընդամենը սկզբնական արժեք]]-Таблица12[[#This Row],[Հաշվեկշռային ընդհանուր արժեքը ]]</f>
        <v>18967611</v>
      </c>
      <c r="I20" s="479">
        <v>336261</v>
      </c>
      <c r="J20" s="479">
        <v>336261</v>
      </c>
      <c r="K20" s="121" t="s">
        <v>558</v>
      </c>
      <c r="L20" s="191">
        <v>1971</v>
      </c>
    </row>
    <row r="21" spans="1:12" ht="18">
      <c r="A21" s="155">
        <v>17</v>
      </c>
      <c r="B21" s="124" t="s">
        <v>62</v>
      </c>
      <c r="C21" s="121" t="s">
        <v>59</v>
      </c>
      <c r="D21" s="121">
        <v>80</v>
      </c>
      <c r="E21" s="479">
        <v>65482560</v>
      </c>
      <c r="F21" s="577">
        <v>0.95350000000000001</v>
      </c>
      <c r="G21" s="121">
        <v>1</v>
      </c>
      <c r="H21" s="479">
        <f>+Таблица12[[#This Row],[Ընդամենը սկզբնական արժեք]]-Таблица12[[#This Row],[Հաշվեկշռային ընդհանուր արժեքը ]]</f>
        <v>62437621</v>
      </c>
      <c r="I21" s="479">
        <v>3044939</v>
      </c>
      <c r="J21" s="479">
        <v>3044939</v>
      </c>
      <c r="K21" s="121" t="s">
        <v>532</v>
      </c>
      <c r="L21" s="191">
        <v>1972</v>
      </c>
    </row>
    <row r="22" spans="1:12" ht="18.75" customHeight="1">
      <c r="A22" s="155">
        <v>18</v>
      </c>
      <c r="B22" s="124" t="s">
        <v>301</v>
      </c>
      <c r="C22" s="121" t="s">
        <v>59</v>
      </c>
      <c r="D22" s="121">
        <v>80</v>
      </c>
      <c r="E22" s="479">
        <v>28955808</v>
      </c>
      <c r="F22" s="473">
        <v>1</v>
      </c>
      <c r="G22" s="121">
        <v>1</v>
      </c>
      <c r="H22" s="479">
        <f>+Таблица12[[#This Row],[Ընդամենը սկզբնական արժեք]]-Таблица12[[#This Row],[Հաշվեկշռային ընդհանուր արժեքը ]]</f>
        <v>28955808</v>
      </c>
      <c r="I22" s="479">
        <v>0</v>
      </c>
      <c r="J22" s="479">
        <v>0</v>
      </c>
      <c r="K22" s="121" t="s">
        <v>564</v>
      </c>
      <c r="L22" s="191">
        <v>1937</v>
      </c>
    </row>
    <row r="23" spans="1:12" ht="30.75" customHeight="1">
      <c r="A23" s="155">
        <v>19</v>
      </c>
      <c r="B23" s="124" t="s">
        <v>302</v>
      </c>
      <c r="C23" s="121" t="s">
        <v>59</v>
      </c>
      <c r="D23" s="121">
        <v>80</v>
      </c>
      <c r="E23" s="479">
        <v>38619828</v>
      </c>
      <c r="F23" s="577">
        <v>0.92379999999999995</v>
      </c>
      <c r="G23" s="121">
        <v>1</v>
      </c>
      <c r="H23" s="479">
        <f>+Таблица12[[#This Row],[Ընդամենը սկզբնական արժեք]]-Таблица12[[#This Row],[Հաշվեկշռային ընդհանուր արժեքը ]]</f>
        <v>35675558</v>
      </c>
      <c r="I23" s="479">
        <v>2944270</v>
      </c>
      <c r="J23" s="479">
        <v>2944270</v>
      </c>
      <c r="K23" s="121" t="s">
        <v>561</v>
      </c>
      <c r="L23" s="191">
        <v>1969</v>
      </c>
    </row>
    <row r="24" spans="1:12" ht="45">
      <c r="A24" s="155">
        <v>20</v>
      </c>
      <c r="B24" s="124" t="s">
        <v>562</v>
      </c>
      <c r="C24" s="121" t="s">
        <v>59</v>
      </c>
      <c r="D24" s="121">
        <v>80</v>
      </c>
      <c r="E24" s="479">
        <v>128732760</v>
      </c>
      <c r="F24" s="577">
        <v>0.94589999999999996</v>
      </c>
      <c r="G24" s="121">
        <v>5</v>
      </c>
      <c r="H24" s="479">
        <f>+Таблица12[[#This Row],[Ընդամենը սկզբնական արժեք]]-Таблица12[[#This Row],[Հաշվեկշռային ընդհանուր արժեքը ]]</f>
        <v>121762654</v>
      </c>
      <c r="I24" s="479">
        <v>1394021</v>
      </c>
      <c r="J24" s="479">
        <v>6970106</v>
      </c>
      <c r="K24" s="121" t="s">
        <v>303</v>
      </c>
      <c r="L24" s="191">
        <v>1989</v>
      </c>
    </row>
    <row r="25" spans="1:12" ht="18">
      <c r="A25" s="155">
        <v>21</v>
      </c>
      <c r="B25" s="124" t="s">
        <v>560</v>
      </c>
      <c r="C25" s="121" t="s">
        <v>59</v>
      </c>
      <c r="D25" s="121">
        <v>80</v>
      </c>
      <c r="E25" s="479">
        <v>63722716</v>
      </c>
      <c r="F25" s="577">
        <v>0.97819999999999996</v>
      </c>
      <c r="G25" s="121">
        <v>1</v>
      </c>
      <c r="H25" s="479">
        <f>+Таблица12[[#This Row],[Ընդամենը սկզբնական արժեք]]-Таблица12[[#This Row],[Հաշվեկշռային ընդհանուր արժեքը ]]</f>
        <v>62334627</v>
      </c>
      <c r="I25" s="479">
        <v>1388089</v>
      </c>
      <c r="J25" s="479">
        <v>1388089</v>
      </c>
      <c r="K25" s="121" t="s">
        <v>558</v>
      </c>
      <c r="L25" s="191">
        <v>1978</v>
      </c>
    </row>
    <row r="26" spans="1:12" ht="18">
      <c r="A26" s="155">
        <v>22</v>
      </c>
      <c r="B26" s="124" t="s">
        <v>304</v>
      </c>
      <c r="C26" s="121" t="s">
        <v>59</v>
      </c>
      <c r="D26" s="121">
        <v>10</v>
      </c>
      <c r="E26" s="479">
        <v>0</v>
      </c>
      <c r="F26" s="472">
        <v>1</v>
      </c>
      <c r="G26" s="121">
        <v>1</v>
      </c>
      <c r="H26" s="479"/>
      <c r="I26" s="479">
        <v>0</v>
      </c>
      <c r="J26" s="479">
        <v>0</v>
      </c>
      <c r="K26" s="121" t="s">
        <v>299</v>
      </c>
      <c r="L26" s="191">
        <v>1986</v>
      </c>
    </row>
    <row r="27" spans="1:12" ht="18">
      <c r="A27" s="155">
        <v>23</v>
      </c>
      <c r="B27" s="124" t="s">
        <v>304</v>
      </c>
      <c r="C27" s="121" t="s">
        <v>59</v>
      </c>
      <c r="D27" s="121">
        <v>10</v>
      </c>
      <c r="E27" s="479">
        <v>0</v>
      </c>
      <c r="F27" s="472">
        <v>1</v>
      </c>
      <c r="G27" s="121">
        <v>1</v>
      </c>
      <c r="H27" s="479"/>
      <c r="I27" s="479">
        <v>0</v>
      </c>
      <c r="J27" s="479">
        <v>0</v>
      </c>
      <c r="K27" s="121" t="s">
        <v>299</v>
      </c>
      <c r="L27" s="191">
        <v>1989</v>
      </c>
    </row>
    <row r="28" spans="1:12" s="43" customFormat="1" ht="30.75" customHeight="1">
      <c r="A28" s="189">
        <v>24</v>
      </c>
      <c r="B28" s="72" t="s">
        <v>339</v>
      </c>
      <c r="C28" s="125" t="s">
        <v>59</v>
      </c>
      <c r="D28" s="125"/>
      <c r="E28" s="478"/>
      <c r="F28" s="125"/>
      <c r="G28" s="125">
        <v>20</v>
      </c>
      <c r="H28" s="478"/>
      <c r="I28" s="478">
        <v>760</v>
      </c>
      <c r="J28" s="478">
        <v>15200</v>
      </c>
      <c r="K28" s="125" t="s">
        <v>299</v>
      </c>
      <c r="L28" s="190" t="s">
        <v>40</v>
      </c>
    </row>
    <row r="29" spans="1:12" s="43" customFormat="1" ht="30.75" customHeight="1">
      <c r="A29" s="189">
        <v>25</v>
      </c>
      <c r="B29" s="72" t="s">
        <v>339</v>
      </c>
      <c r="C29" s="125" t="s">
        <v>59</v>
      </c>
      <c r="D29" s="125"/>
      <c r="E29" s="478"/>
      <c r="F29" s="125"/>
      <c r="G29" s="125">
        <v>2</v>
      </c>
      <c r="H29" s="478"/>
      <c r="I29" s="478">
        <v>2770</v>
      </c>
      <c r="J29" s="478">
        <v>5540</v>
      </c>
      <c r="K29" s="125" t="s">
        <v>299</v>
      </c>
      <c r="L29" s="190" t="s">
        <v>40</v>
      </c>
    </row>
    <row r="30" spans="1:12" ht="18">
      <c r="A30" s="155">
        <v>26</v>
      </c>
      <c r="B30" s="124" t="s">
        <v>305</v>
      </c>
      <c r="C30" s="121" t="s">
        <v>59</v>
      </c>
      <c r="D30" s="121">
        <v>10</v>
      </c>
      <c r="E30" s="479">
        <v>12000</v>
      </c>
      <c r="F30" s="472">
        <v>0.6</v>
      </c>
      <c r="G30" s="121">
        <v>1</v>
      </c>
      <c r="H30" s="479">
        <v>7200</v>
      </c>
      <c r="I30" s="479">
        <f>+Таблица12[[#This Row],[Հաշվեկշռային ընդհանուր արժեքը ]]/Таблица12[[#This Row],[Քանակը]]</f>
        <v>4800</v>
      </c>
      <c r="J30" s="479">
        <f>+Таблица12[[#This Row],[Ընդամենը սկզբնական արժեք]]-Таблица12[[#This Row],[Մաշված. Գումար]]</f>
        <v>4800</v>
      </c>
      <c r="K30" s="121" t="s">
        <v>299</v>
      </c>
      <c r="L30" s="191">
        <v>2014</v>
      </c>
    </row>
    <row r="31" spans="1:12" ht="18">
      <c r="A31" s="155">
        <v>27</v>
      </c>
      <c r="B31" s="124" t="s">
        <v>306</v>
      </c>
      <c r="C31" s="121" t="s">
        <v>59</v>
      </c>
      <c r="D31" s="121">
        <v>10</v>
      </c>
      <c r="E31" s="479">
        <v>32000</v>
      </c>
      <c r="F31" s="472">
        <v>0.7</v>
      </c>
      <c r="G31" s="121">
        <v>1</v>
      </c>
      <c r="H31" s="479">
        <v>22400</v>
      </c>
      <c r="I31" s="479">
        <f>+Таблица12[[#This Row],[Հաշվեկշռային ընդհանուր արժեքը ]]/Таблица12[[#This Row],[Քանակը]]</f>
        <v>9600</v>
      </c>
      <c r="J31" s="479">
        <f>+Таблица12[[#This Row],[Ընդամենը սկզբնական արժեք]]-Таблица12[[#This Row],[Մաշված. Գումար]]</f>
        <v>9600</v>
      </c>
      <c r="K31" s="121" t="s">
        <v>299</v>
      </c>
      <c r="L31" s="191">
        <v>2013</v>
      </c>
    </row>
    <row r="32" spans="1:12" ht="30">
      <c r="A32" s="155">
        <v>28</v>
      </c>
      <c r="B32" s="124" t="s">
        <v>307</v>
      </c>
      <c r="C32" s="121" t="s">
        <v>59</v>
      </c>
      <c r="D32" s="121">
        <v>10</v>
      </c>
      <c r="E32" s="479">
        <v>43000</v>
      </c>
      <c r="F32" s="472">
        <v>0.7</v>
      </c>
      <c r="G32" s="121">
        <v>1</v>
      </c>
      <c r="H32" s="479">
        <v>30100</v>
      </c>
      <c r="I32" s="479">
        <f>+Таблица12[[#This Row],[Հաշվեկշռային ընդհանուր արժեքը ]]/Таблица12[[#This Row],[Քանակը]]</f>
        <v>12900</v>
      </c>
      <c r="J32" s="479">
        <f>+Таблица12[[#This Row],[Ընդամենը սկզբնական արժեք]]-Таблица12[[#This Row],[Մաշված. Գումար]]</f>
        <v>12900</v>
      </c>
      <c r="K32" s="121" t="s">
        <v>299</v>
      </c>
      <c r="L32" s="191">
        <v>2013</v>
      </c>
    </row>
    <row r="33" spans="1:12" ht="18">
      <c r="A33" s="155">
        <v>29</v>
      </c>
      <c r="B33" s="124" t="s">
        <v>171</v>
      </c>
      <c r="C33" s="121" t="s">
        <v>59</v>
      </c>
      <c r="D33" s="121">
        <v>10</v>
      </c>
      <c r="E33" s="479">
        <v>48000</v>
      </c>
      <c r="F33" s="472">
        <v>0.7</v>
      </c>
      <c r="G33" s="121">
        <v>5</v>
      </c>
      <c r="H33" s="479">
        <v>33600</v>
      </c>
      <c r="I33" s="479">
        <f>+Таблица12[[#This Row],[Հաշվեկշռային ընդհանուր արժեքը ]]/Таблица12[[#This Row],[Քանակը]]</f>
        <v>2880</v>
      </c>
      <c r="J33" s="479">
        <f>+Таблица12[[#This Row],[Ընդամենը սկզբնական արժեք]]-Таблица12[[#This Row],[Մաշված. Գումար]]</f>
        <v>14400</v>
      </c>
      <c r="K33" s="121" t="s">
        <v>299</v>
      </c>
      <c r="L33" s="191">
        <v>2013</v>
      </c>
    </row>
    <row r="34" spans="1:12" ht="18">
      <c r="A34" s="155">
        <v>30</v>
      </c>
      <c r="B34" s="124" t="s">
        <v>308</v>
      </c>
      <c r="C34" s="121" t="s">
        <v>59</v>
      </c>
      <c r="D34" s="121">
        <v>10</v>
      </c>
      <c r="E34" s="479">
        <v>134000</v>
      </c>
      <c r="F34" s="472">
        <v>0.7</v>
      </c>
      <c r="G34" s="121">
        <v>2</v>
      </c>
      <c r="H34" s="479">
        <v>93800</v>
      </c>
      <c r="I34" s="479">
        <f>+Таблица12[[#This Row],[Հաշվեկշռային ընդհանուր արժեքը ]]/Таблица12[[#This Row],[Քանակը]]</f>
        <v>20100</v>
      </c>
      <c r="J34" s="479">
        <f>+Таблица12[[#This Row],[Ընդամենը սկզբնական արժեք]]-Таблица12[[#This Row],[Մաշված. Գումար]]</f>
        <v>40200</v>
      </c>
      <c r="K34" s="121" t="s">
        <v>299</v>
      </c>
      <c r="L34" s="191">
        <v>2013</v>
      </c>
    </row>
    <row r="35" spans="1:12" ht="18">
      <c r="A35" s="155">
        <v>31</v>
      </c>
      <c r="B35" s="124" t="s">
        <v>309</v>
      </c>
      <c r="C35" s="121" t="s">
        <v>59</v>
      </c>
      <c r="D35" s="121">
        <v>5</v>
      </c>
      <c r="E35" s="479">
        <v>0</v>
      </c>
      <c r="F35" s="472">
        <v>1</v>
      </c>
      <c r="G35" s="121">
        <v>1</v>
      </c>
      <c r="H35" s="479"/>
      <c r="I35" s="479">
        <v>0</v>
      </c>
      <c r="J35" s="479">
        <v>0</v>
      </c>
      <c r="K35" s="121" t="s">
        <v>299</v>
      </c>
      <c r="L35" s="191">
        <v>2013</v>
      </c>
    </row>
    <row r="36" spans="1:12" ht="30">
      <c r="A36" s="155">
        <v>32</v>
      </c>
      <c r="B36" s="124" t="s">
        <v>310</v>
      </c>
      <c r="C36" s="121" t="s">
        <v>59</v>
      </c>
      <c r="D36" s="121">
        <v>7</v>
      </c>
      <c r="E36" s="479">
        <v>100000</v>
      </c>
      <c r="F36" s="473">
        <v>1</v>
      </c>
      <c r="G36" s="121">
        <v>1</v>
      </c>
      <c r="H36" s="479">
        <v>100000</v>
      </c>
      <c r="I36" s="479">
        <v>0</v>
      </c>
      <c r="J36" s="479">
        <v>0</v>
      </c>
      <c r="K36" s="121" t="s">
        <v>299</v>
      </c>
      <c r="L36" s="191">
        <v>2013</v>
      </c>
    </row>
    <row r="37" spans="1:12" ht="30">
      <c r="A37" s="155">
        <v>33</v>
      </c>
      <c r="B37" s="124" t="s">
        <v>311</v>
      </c>
      <c r="C37" s="121" t="s">
        <v>59</v>
      </c>
      <c r="D37" s="121">
        <v>10</v>
      </c>
      <c r="E37" s="479">
        <v>36000</v>
      </c>
      <c r="F37" s="472">
        <v>0.7</v>
      </c>
      <c r="G37" s="121">
        <v>1</v>
      </c>
      <c r="H37" s="479">
        <v>25200</v>
      </c>
      <c r="I37" s="479">
        <f>+Таблица12[[#This Row],[Հաշվեկշռային ընդհանուր արժեքը ]]/Таблица12[[#This Row],[Քանակը]]</f>
        <v>10800</v>
      </c>
      <c r="J37" s="479">
        <f>+Таблица12[[#This Row],[Ընդամենը սկզբնական արժեք]]-Таблица12[[#This Row],[Մաշված. Գումար]]</f>
        <v>10800</v>
      </c>
      <c r="K37" s="121" t="s">
        <v>299</v>
      </c>
      <c r="L37" s="191">
        <v>2013</v>
      </c>
    </row>
    <row r="38" spans="1:12" ht="30">
      <c r="A38" s="155">
        <v>34</v>
      </c>
      <c r="B38" s="124" t="s">
        <v>312</v>
      </c>
      <c r="C38" s="121" t="s">
        <v>59</v>
      </c>
      <c r="D38" s="121">
        <v>10</v>
      </c>
      <c r="E38" s="479">
        <v>56000</v>
      </c>
      <c r="F38" s="472">
        <v>0.7</v>
      </c>
      <c r="G38" s="121">
        <v>1</v>
      </c>
      <c r="H38" s="479">
        <v>39200</v>
      </c>
      <c r="I38" s="479">
        <f>+Таблица12[[#This Row],[Հաշվեկշռային ընդհանուր արժեքը ]]/Таблица12[[#This Row],[Քանակը]]</f>
        <v>16800</v>
      </c>
      <c r="J38" s="479">
        <f>+Таблица12[[#This Row],[Ընդամենը սկզբնական արժեք]]-Таблица12[[#This Row],[Մաշված. Գումար]]</f>
        <v>16800</v>
      </c>
      <c r="K38" s="121" t="s">
        <v>299</v>
      </c>
      <c r="L38" s="191">
        <v>2013</v>
      </c>
    </row>
    <row r="39" spans="1:12" ht="18">
      <c r="A39" s="155">
        <v>35</v>
      </c>
      <c r="B39" s="124" t="s">
        <v>313</v>
      </c>
      <c r="C39" s="121" t="s">
        <v>59</v>
      </c>
      <c r="D39" s="121">
        <v>10</v>
      </c>
      <c r="E39" s="479">
        <v>200000</v>
      </c>
      <c r="F39" s="472">
        <v>0.7</v>
      </c>
      <c r="G39" s="121">
        <v>4</v>
      </c>
      <c r="H39" s="479">
        <v>140000</v>
      </c>
      <c r="I39" s="479">
        <f>+Таблица12[[#This Row],[Հաշվեկշռային ընդհանուր արժեքը ]]/Таблица12[[#This Row],[Քանակը]]</f>
        <v>15000</v>
      </c>
      <c r="J39" s="479">
        <f>+Таблица12[[#This Row],[Ընդամենը սկզբնական արժեք]]-Таблица12[[#This Row],[Մաշված. Գումար]]</f>
        <v>60000</v>
      </c>
      <c r="K39" s="121" t="s">
        <v>299</v>
      </c>
      <c r="L39" s="191">
        <v>2013</v>
      </c>
    </row>
    <row r="40" spans="1:12" ht="18">
      <c r="A40" s="155">
        <v>36</v>
      </c>
      <c r="B40" s="124" t="s">
        <v>314</v>
      </c>
      <c r="C40" s="121" t="s">
        <v>59</v>
      </c>
      <c r="D40" s="121">
        <v>10</v>
      </c>
      <c r="E40" s="479">
        <v>78000</v>
      </c>
      <c r="F40" s="472">
        <v>0.7</v>
      </c>
      <c r="G40" s="121">
        <v>3</v>
      </c>
      <c r="H40" s="479">
        <v>54600</v>
      </c>
      <c r="I40" s="479">
        <f>+Таблица12[[#This Row],[Հաշվեկշռային ընդհանուր արժեքը ]]/Таблица12[[#This Row],[Քանակը]]</f>
        <v>7800</v>
      </c>
      <c r="J40" s="479">
        <f>+Таблица12[[#This Row],[Ընդամենը սկզբնական արժեք]]-Таблица12[[#This Row],[Մաշված. Գումար]]</f>
        <v>23400</v>
      </c>
      <c r="K40" s="121" t="s">
        <v>299</v>
      </c>
      <c r="L40" s="191">
        <v>2013</v>
      </c>
    </row>
    <row r="41" spans="1:12" ht="18">
      <c r="A41" s="155">
        <v>37</v>
      </c>
      <c r="B41" s="124" t="s">
        <v>315</v>
      </c>
      <c r="C41" s="121" t="s">
        <v>59</v>
      </c>
      <c r="D41" s="121">
        <v>10</v>
      </c>
      <c r="E41" s="479">
        <v>120000</v>
      </c>
      <c r="F41" s="472">
        <v>0.7</v>
      </c>
      <c r="G41" s="121">
        <v>3</v>
      </c>
      <c r="H41" s="479">
        <v>84000</v>
      </c>
      <c r="I41" s="479">
        <f>+Таблица12[[#This Row],[Հաշվեկշռային ընդհանուր արժեքը ]]/Таблица12[[#This Row],[Քանակը]]</f>
        <v>12000</v>
      </c>
      <c r="J41" s="479">
        <f>+Таблица12[[#This Row],[Ընդամենը սկզբնական արժեք]]-Таблица12[[#This Row],[Մաշված. Գումար]]</f>
        <v>36000</v>
      </c>
      <c r="K41" s="121" t="s">
        <v>299</v>
      </c>
      <c r="L41" s="191">
        <v>2013</v>
      </c>
    </row>
    <row r="42" spans="1:12" ht="30">
      <c r="A42" s="155">
        <v>38</v>
      </c>
      <c r="B42" s="124" t="s">
        <v>316</v>
      </c>
      <c r="C42" s="121" t="s">
        <v>59</v>
      </c>
      <c r="D42" s="121">
        <v>10</v>
      </c>
      <c r="E42" s="479">
        <v>118000</v>
      </c>
      <c r="F42" s="472">
        <v>0.7</v>
      </c>
      <c r="G42" s="121">
        <v>10</v>
      </c>
      <c r="H42" s="479">
        <v>82600</v>
      </c>
      <c r="I42" s="479">
        <v>4720</v>
      </c>
      <c r="J42" s="479">
        <f>+Таблица12[[#This Row],[Ընդամենը սկզբնական արժեք]]-Таблица12[[#This Row],[Մաշված. Գումար]]</f>
        <v>35400</v>
      </c>
      <c r="K42" s="121" t="s">
        <v>299</v>
      </c>
      <c r="L42" s="191">
        <v>2013</v>
      </c>
    </row>
    <row r="43" spans="1:12" ht="18">
      <c r="A43" s="155">
        <v>39</v>
      </c>
      <c r="B43" s="124" t="s">
        <v>317</v>
      </c>
      <c r="C43" s="121" t="s">
        <v>59</v>
      </c>
      <c r="D43" s="121">
        <v>10</v>
      </c>
      <c r="E43" s="479">
        <v>240000</v>
      </c>
      <c r="F43" s="472">
        <v>0.7</v>
      </c>
      <c r="G43" s="121">
        <v>4</v>
      </c>
      <c r="H43" s="479">
        <v>168000</v>
      </c>
      <c r="I43" s="479">
        <f>+Таблица12[[#This Row],[Հաշվեկշռային ընդհանուր արժեքը ]]/Таблица12[[#This Row],[Քանակը]]</f>
        <v>18000</v>
      </c>
      <c r="J43" s="479">
        <f>+Таблица12[[#This Row],[Ընդամենը սկզբնական արժեք]]-Таблица12[[#This Row],[Մաշված. Գումար]]</f>
        <v>72000</v>
      </c>
      <c r="K43" s="121" t="s">
        <v>299</v>
      </c>
      <c r="L43" s="191">
        <v>2013</v>
      </c>
    </row>
    <row r="44" spans="1:12" s="43" customFormat="1" ht="20.25" customHeight="1">
      <c r="A44" s="192">
        <v>40</v>
      </c>
      <c r="B44" s="71" t="s">
        <v>102</v>
      </c>
      <c r="C44" s="129" t="s">
        <v>59</v>
      </c>
      <c r="D44" s="129"/>
      <c r="E44" s="480"/>
      <c r="F44" s="129"/>
      <c r="G44" s="129">
        <v>5087</v>
      </c>
      <c r="H44" s="480"/>
      <c r="I44" s="480">
        <v>28.57</v>
      </c>
      <c r="J44" s="480">
        <v>145356</v>
      </c>
      <c r="K44" s="129" t="s">
        <v>299</v>
      </c>
      <c r="L44" s="193" t="s">
        <v>40</v>
      </c>
    </row>
    <row r="45" spans="1:12" s="43" customFormat="1" ht="30">
      <c r="A45" s="189">
        <v>41</v>
      </c>
      <c r="B45" s="72" t="s">
        <v>340</v>
      </c>
      <c r="C45" s="125" t="s">
        <v>293</v>
      </c>
      <c r="D45" s="125"/>
      <c r="E45" s="478"/>
      <c r="F45" s="125"/>
      <c r="G45" s="125">
        <v>10000</v>
      </c>
      <c r="H45" s="478"/>
      <c r="I45" s="478" t="s">
        <v>318</v>
      </c>
      <c r="J45" s="478" t="s">
        <v>318</v>
      </c>
      <c r="K45" s="125" t="s">
        <v>287</v>
      </c>
      <c r="L45" s="190" t="s">
        <v>40</v>
      </c>
    </row>
    <row r="46" spans="1:12" s="43" customFormat="1" ht="30.75" customHeight="1">
      <c r="A46" s="192">
        <v>42</v>
      </c>
      <c r="B46" s="71" t="s">
        <v>319</v>
      </c>
      <c r="C46" s="129" t="s">
        <v>293</v>
      </c>
      <c r="D46" s="129"/>
      <c r="E46" s="480"/>
      <c r="F46" s="129"/>
      <c r="G46" s="129" t="s">
        <v>320</v>
      </c>
      <c r="H46" s="480"/>
      <c r="I46" s="480" t="s">
        <v>318</v>
      </c>
      <c r="J46" s="480" t="s">
        <v>318</v>
      </c>
      <c r="K46" s="129" t="s">
        <v>321</v>
      </c>
      <c r="L46" s="193" t="s">
        <v>40</v>
      </c>
    </row>
    <row r="47" spans="1:12" s="43" customFormat="1" ht="29.25" customHeight="1">
      <c r="A47" s="189">
        <v>43</v>
      </c>
      <c r="B47" s="72" t="s">
        <v>323</v>
      </c>
      <c r="C47" s="125" t="s">
        <v>322</v>
      </c>
      <c r="D47" s="125"/>
      <c r="E47" s="478"/>
      <c r="F47" s="125"/>
      <c r="G47" s="125" t="s">
        <v>850</v>
      </c>
      <c r="H47" s="478"/>
      <c r="I47" s="478" t="s">
        <v>318</v>
      </c>
      <c r="J47" s="478" t="s">
        <v>318</v>
      </c>
      <c r="K47" s="125" t="s">
        <v>299</v>
      </c>
      <c r="L47" s="190" t="s">
        <v>40</v>
      </c>
    </row>
    <row r="48" spans="1:12" s="43" customFormat="1" ht="29.25" customHeight="1">
      <c r="A48" s="192">
        <v>44</v>
      </c>
      <c r="B48" s="71" t="s">
        <v>323</v>
      </c>
      <c r="C48" s="129" t="s">
        <v>341</v>
      </c>
      <c r="D48" s="129"/>
      <c r="E48" s="480"/>
      <c r="F48" s="129"/>
      <c r="G48" s="129" t="s">
        <v>851</v>
      </c>
      <c r="H48" s="480"/>
      <c r="I48" s="480" t="s">
        <v>318</v>
      </c>
      <c r="J48" s="480" t="s">
        <v>318</v>
      </c>
      <c r="K48" s="129" t="s">
        <v>299</v>
      </c>
      <c r="L48" s="193" t="s">
        <v>40</v>
      </c>
    </row>
    <row r="49" spans="1:12" s="43" customFormat="1" ht="30.75" customHeight="1">
      <c r="A49" s="189">
        <v>45</v>
      </c>
      <c r="B49" s="72" t="s">
        <v>324</v>
      </c>
      <c r="C49" s="125" t="s">
        <v>59</v>
      </c>
      <c r="D49" s="125"/>
      <c r="E49" s="478"/>
      <c r="F49" s="125"/>
      <c r="G49" s="125">
        <v>7</v>
      </c>
      <c r="H49" s="478"/>
      <c r="I49" s="478" t="s">
        <v>318</v>
      </c>
      <c r="J49" s="478" t="s">
        <v>318</v>
      </c>
      <c r="K49" s="125" t="s">
        <v>60</v>
      </c>
      <c r="L49" s="190" t="s">
        <v>40</v>
      </c>
    </row>
    <row r="50" spans="1:12" s="43" customFormat="1" ht="29.25" customHeight="1">
      <c r="A50" s="192">
        <v>46</v>
      </c>
      <c r="B50" s="71" t="s">
        <v>325</v>
      </c>
      <c r="C50" s="129" t="s">
        <v>326</v>
      </c>
      <c r="D50" s="129"/>
      <c r="E50" s="480"/>
      <c r="F50" s="129"/>
      <c r="G50" s="129">
        <v>254</v>
      </c>
      <c r="H50" s="480"/>
      <c r="I50" s="480" t="s">
        <v>318</v>
      </c>
      <c r="J50" s="480" t="s">
        <v>318</v>
      </c>
      <c r="K50" s="129" t="s">
        <v>299</v>
      </c>
      <c r="L50" s="193" t="s">
        <v>40</v>
      </c>
    </row>
    <row r="51" spans="1:12" s="43" customFormat="1" ht="45" customHeight="1">
      <c r="A51" s="189">
        <v>47</v>
      </c>
      <c r="B51" s="72" t="s">
        <v>327</v>
      </c>
      <c r="C51" s="125" t="s">
        <v>326</v>
      </c>
      <c r="D51" s="125"/>
      <c r="E51" s="478"/>
      <c r="F51" s="125"/>
      <c r="G51" s="125">
        <v>1459</v>
      </c>
      <c r="H51" s="478"/>
      <c r="I51" s="478" t="s">
        <v>318</v>
      </c>
      <c r="J51" s="478" t="s">
        <v>318</v>
      </c>
      <c r="K51" s="125" t="s">
        <v>299</v>
      </c>
      <c r="L51" s="190" t="s">
        <v>40</v>
      </c>
    </row>
    <row r="52" spans="1:12" s="43" customFormat="1" ht="45.75" customHeight="1">
      <c r="A52" s="192">
        <v>48</v>
      </c>
      <c r="B52" s="71" t="s">
        <v>328</v>
      </c>
      <c r="C52" s="129" t="s">
        <v>59</v>
      </c>
      <c r="D52" s="129"/>
      <c r="E52" s="480"/>
      <c r="F52" s="129"/>
      <c r="G52" s="129">
        <v>1</v>
      </c>
      <c r="H52" s="480"/>
      <c r="I52" s="480" t="s">
        <v>318</v>
      </c>
      <c r="J52" s="480" t="s">
        <v>318</v>
      </c>
      <c r="K52" s="129" t="s">
        <v>329</v>
      </c>
      <c r="L52" s="193">
        <v>1984</v>
      </c>
    </row>
    <row r="53" spans="1:12" s="43" customFormat="1" ht="30" customHeight="1">
      <c r="A53" s="189">
        <v>49</v>
      </c>
      <c r="B53" s="72" t="s">
        <v>342</v>
      </c>
      <c r="C53" s="125" t="s">
        <v>59</v>
      </c>
      <c r="D53" s="125"/>
      <c r="E53" s="478"/>
      <c r="F53" s="125"/>
      <c r="G53" s="125">
        <v>1</v>
      </c>
      <c r="H53" s="478"/>
      <c r="I53" s="478" t="s">
        <v>318</v>
      </c>
      <c r="J53" s="478" t="s">
        <v>318</v>
      </c>
      <c r="K53" s="125" t="s">
        <v>329</v>
      </c>
      <c r="L53" s="190">
        <v>985</v>
      </c>
    </row>
    <row r="54" spans="1:12" s="43" customFormat="1" ht="45" customHeight="1">
      <c r="A54" s="192">
        <v>50</v>
      </c>
      <c r="B54" s="71" t="s">
        <v>330</v>
      </c>
      <c r="C54" s="129" t="s">
        <v>59</v>
      </c>
      <c r="D54" s="129"/>
      <c r="E54" s="480"/>
      <c r="F54" s="129"/>
      <c r="G54" s="129">
        <v>1</v>
      </c>
      <c r="H54" s="480"/>
      <c r="I54" s="480">
        <v>89000</v>
      </c>
      <c r="J54" s="480">
        <v>89000</v>
      </c>
      <c r="K54" s="129" t="s">
        <v>331</v>
      </c>
      <c r="L54" s="193">
        <v>2005</v>
      </c>
    </row>
    <row r="55" spans="1:12" s="43" customFormat="1" ht="30" customHeight="1">
      <c r="A55" s="189">
        <v>51</v>
      </c>
      <c r="B55" s="72" t="s">
        <v>343</v>
      </c>
      <c r="C55" s="125" t="s">
        <v>59</v>
      </c>
      <c r="D55" s="125"/>
      <c r="E55" s="478"/>
      <c r="F55" s="125"/>
      <c r="G55" s="125">
        <v>14</v>
      </c>
      <c r="H55" s="478"/>
      <c r="I55" s="478" t="s">
        <v>318</v>
      </c>
      <c r="J55" s="478" t="s">
        <v>318</v>
      </c>
      <c r="K55" s="125" t="s">
        <v>331</v>
      </c>
      <c r="L55" s="190">
        <v>1990</v>
      </c>
    </row>
    <row r="56" spans="1:12" ht="45">
      <c r="A56" s="155">
        <v>52</v>
      </c>
      <c r="B56" s="124" t="s">
        <v>344</v>
      </c>
      <c r="C56" s="121" t="s">
        <v>59</v>
      </c>
      <c r="D56" s="121">
        <v>10</v>
      </c>
      <c r="E56" s="479">
        <v>40000</v>
      </c>
      <c r="F56" s="472">
        <v>1</v>
      </c>
      <c r="G56" s="121">
        <v>2</v>
      </c>
      <c r="H56" s="479"/>
      <c r="I56" s="479">
        <v>0</v>
      </c>
      <c r="J56" s="479">
        <v>0</v>
      </c>
      <c r="K56" s="121" t="s">
        <v>647</v>
      </c>
      <c r="L56" s="191">
        <v>2009</v>
      </c>
    </row>
    <row r="57" spans="1:12" ht="30">
      <c r="A57" s="155">
        <v>53</v>
      </c>
      <c r="B57" s="124" t="s">
        <v>345</v>
      </c>
      <c r="C57" s="121" t="s">
        <v>332</v>
      </c>
      <c r="D57" s="121">
        <v>30</v>
      </c>
      <c r="E57" s="479">
        <v>1680000</v>
      </c>
      <c r="F57" s="474">
        <v>0.26700000000000002</v>
      </c>
      <c r="G57" s="121">
        <v>14</v>
      </c>
      <c r="H57" s="479">
        <v>448560</v>
      </c>
      <c r="I57" s="479">
        <f>+Таблица12[[#This Row],[Հաշվեկշռային ընդհանուր արժեքը ]]/Таблица12[[#This Row],[Քանակը]]</f>
        <v>87960</v>
      </c>
      <c r="J57" s="479">
        <f>+Таблица12[[#This Row],[Ընդամենը սկզբնական արժեք]]-Таблица12[[#This Row],[Մաշված. Գումար]]</f>
        <v>1231440</v>
      </c>
      <c r="K57" s="121" t="s">
        <v>647</v>
      </c>
      <c r="L57" s="191">
        <v>2012</v>
      </c>
    </row>
    <row r="58" spans="1:12" ht="30">
      <c r="A58" s="155">
        <v>54</v>
      </c>
      <c r="B58" s="124" t="s">
        <v>345</v>
      </c>
      <c r="C58" s="121" t="s">
        <v>59</v>
      </c>
      <c r="D58" s="156"/>
      <c r="E58" s="481"/>
      <c r="F58" s="156"/>
      <c r="G58" s="121">
        <v>22</v>
      </c>
      <c r="H58" s="479"/>
      <c r="I58" s="479"/>
      <c r="J58" s="479"/>
      <c r="K58" s="121"/>
      <c r="L58" s="191"/>
    </row>
    <row r="59" spans="1:12" ht="30">
      <c r="A59" s="155">
        <v>55</v>
      </c>
      <c r="B59" s="124" t="s">
        <v>345</v>
      </c>
      <c r="C59" s="121" t="s">
        <v>59</v>
      </c>
      <c r="D59" s="156">
        <v>50</v>
      </c>
      <c r="E59" s="481">
        <v>1164000</v>
      </c>
      <c r="F59" s="475">
        <v>0.02</v>
      </c>
      <c r="G59" s="121">
        <v>10</v>
      </c>
      <c r="H59" s="479">
        <v>23280</v>
      </c>
      <c r="I59" s="479">
        <f>+Таблица12[[#This Row],[Հաշվեկշռային ընդհանուր արժեքը ]]/Таблица12[[#This Row],[Քանակը]]</f>
        <v>114072</v>
      </c>
      <c r="J59" s="479">
        <f>+Таблица12[[#This Row],[Ընդամենը սկզբնական արժեք]]-Таблица12[[#This Row],[Մաշված. Գումար]]</f>
        <v>1140720</v>
      </c>
      <c r="K59" s="121" t="s">
        <v>631</v>
      </c>
      <c r="L59" s="191">
        <v>2019</v>
      </c>
    </row>
    <row r="60" spans="1:12" ht="45">
      <c r="A60" s="155">
        <v>56</v>
      </c>
      <c r="B60" s="124" t="s">
        <v>333</v>
      </c>
      <c r="C60" s="121" t="s">
        <v>59</v>
      </c>
      <c r="D60" s="121">
        <v>10</v>
      </c>
      <c r="E60" s="479">
        <v>600000</v>
      </c>
      <c r="F60" s="472">
        <v>0.6</v>
      </c>
      <c r="G60" s="121">
        <v>1</v>
      </c>
      <c r="H60" s="479">
        <v>360000</v>
      </c>
      <c r="I60" s="479">
        <f>+Таблица12[[#This Row],[Հաշվեկշռային ընդհանուր արժեքը ]]/Таблица12[[#This Row],[Քանակը]]</f>
        <v>240000</v>
      </c>
      <c r="J60" s="479">
        <f>+Таблица12[[#This Row],[Ընդամենը սկզբնական արժեք]]-Таблица12[[#This Row],[Մաշված. Գումար]]</f>
        <v>240000</v>
      </c>
      <c r="K60" s="121" t="s">
        <v>60</v>
      </c>
      <c r="L60" s="194">
        <v>2014</v>
      </c>
    </row>
    <row r="61" spans="1:12" ht="18">
      <c r="A61" s="155">
        <v>57</v>
      </c>
      <c r="B61" s="124" t="s">
        <v>313</v>
      </c>
      <c r="C61" s="156" t="s">
        <v>59</v>
      </c>
      <c r="D61" s="156">
        <v>10</v>
      </c>
      <c r="E61" s="481">
        <v>40000</v>
      </c>
      <c r="F61" s="472">
        <v>0.7</v>
      </c>
      <c r="G61" s="121">
        <v>1</v>
      </c>
      <c r="H61" s="479">
        <v>28000</v>
      </c>
      <c r="I61" s="479">
        <f>+Таблица12[[#This Row],[Հաշվեկշռային ընդհանուր արժեքը ]]/Таблица12[[#This Row],[Քանակը]]</f>
        <v>12000</v>
      </c>
      <c r="J61" s="479">
        <f>+Таблица12[[#This Row],[Ընդամենը սկզբնական արժեք]]-Таблица12[[#This Row],[Մաշված. Գումար]]</f>
        <v>12000</v>
      </c>
      <c r="K61" s="121" t="s">
        <v>647</v>
      </c>
      <c r="L61" s="191">
        <v>2013</v>
      </c>
    </row>
    <row r="62" spans="1:12" ht="18">
      <c r="A62" s="155">
        <v>58</v>
      </c>
      <c r="B62" s="124" t="s">
        <v>314</v>
      </c>
      <c r="C62" s="156" t="s">
        <v>59</v>
      </c>
      <c r="D62" s="156">
        <v>10</v>
      </c>
      <c r="E62" s="481">
        <v>26000</v>
      </c>
      <c r="F62" s="472">
        <v>0.7</v>
      </c>
      <c r="G62" s="121">
        <v>1</v>
      </c>
      <c r="H62" s="479">
        <v>18200</v>
      </c>
      <c r="I62" s="479">
        <f>+Таблица12[[#This Row],[Հաշվեկշռային ընդհանուր արժեքը ]]/Таблица12[[#This Row],[Քանակը]]</f>
        <v>7800</v>
      </c>
      <c r="J62" s="479">
        <f>+Таблица12[[#This Row],[Ընդամենը սկզբնական արժեք]]-Таблица12[[#This Row],[Մաշված. Գումար]]</f>
        <v>7800</v>
      </c>
      <c r="K62" s="121" t="s">
        <v>647</v>
      </c>
      <c r="L62" s="191">
        <v>2013</v>
      </c>
    </row>
    <row r="63" spans="1:12" ht="18">
      <c r="A63" s="155">
        <v>59</v>
      </c>
      <c r="B63" s="124" t="s">
        <v>91</v>
      </c>
      <c r="C63" s="156" t="s">
        <v>59</v>
      </c>
      <c r="D63" s="156">
        <v>10</v>
      </c>
      <c r="E63" s="481">
        <v>48000</v>
      </c>
      <c r="F63" s="472">
        <v>0.7</v>
      </c>
      <c r="G63" s="121">
        <v>2</v>
      </c>
      <c r="H63" s="479">
        <v>33600</v>
      </c>
      <c r="I63" s="479">
        <f>+Таблица12[[#This Row],[Հաշվեկշռային ընդհանուր արժեքը ]]/Таблица12[[#This Row],[Քանակը]]</f>
        <v>7200</v>
      </c>
      <c r="J63" s="479">
        <f>+Таблица12[[#This Row],[Ընդամենը սկզբնական արժեք]]-Таблица12[[#This Row],[Մաշված. Գումար]]</f>
        <v>14400</v>
      </c>
      <c r="K63" s="121" t="s">
        <v>647</v>
      </c>
      <c r="L63" s="191">
        <v>2013</v>
      </c>
    </row>
    <row r="64" spans="1:12" ht="18">
      <c r="A64" s="155">
        <v>60</v>
      </c>
      <c r="B64" s="124" t="s">
        <v>171</v>
      </c>
      <c r="C64" s="156" t="s">
        <v>59</v>
      </c>
      <c r="D64" s="156">
        <v>10</v>
      </c>
      <c r="E64" s="481">
        <v>35400</v>
      </c>
      <c r="F64" s="472">
        <v>0.7</v>
      </c>
      <c r="G64" s="121">
        <v>3</v>
      </c>
      <c r="H64" s="479">
        <v>24780</v>
      </c>
      <c r="I64" s="479">
        <f>+Таблица12[[#This Row],[Հաշվեկշռային ընդհանուր արժեքը ]]/Таблица12[[#This Row],[Քանակը]]</f>
        <v>3540</v>
      </c>
      <c r="J64" s="479">
        <f>+Таблица12[[#This Row],[Ընդամենը սկզբնական արժեք]]-Таблица12[[#This Row],[Մաշված. Գումար]]</f>
        <v>10620</v>
      </c>
      <c r="K64" s="121" t="s">
        <v>647</v>
      </c>
      <c r="L64" s="191">
        <v>2013</v>
      </c>
    </row>
    <row r="65" spans="1:12" ht="18">
      <c r="A65" s="155">
        <v>61</v>
      </c>
      <c r="B65" s="124" t="s">
        <v>334</v>
      </c>
      <c r="C65" s="156" t="s">
        <v>59</v>
      </c>
      <c r="D65" s="156">
        <v>10</v>
      </c>
      <c r="E65" s="481">
        <v>70000</v>
      </c>
      <c r="F65" s="472">
        <v>0.7</v>
      </c>
      <c r="G65" s="121">
        <v>1</v>
      </c>
      <c r="H65" s="479">
        <v>49000</v>
      </c>
      <c r="I65" s="479">
        <f>+Таблица12[[#This Row],[Հաշվեկշռային ընդհանուր արժեքը ]]/Таблица12[[#This Row],[Քանակը]]</f>
        <v>21000</v>
      </c>
      <c r="J65" s="479">
        <f>+Таблица12[[#This Row],[Ընդամենը սկզբնական արժեք]]-Таблица12[[#This Row],[Մաշված. Գումար]]</f>
        <v>21000</v>
      </c>
      <c r="K65" s="121" t="s">
        <v>647</v>
      </c>
      <c r="L65" s="191">
        <v>2013</v>
      </c>
    </row>
    <row r="66" spans="1:12" ht="18">
      <c r="A66" s="155">
        <v>62</v>
      </c>
      <c r="B66" s="124" t="s">
        <v>335</v>
      </c>
      <c r="C66" s="156" t="s">
        <v>59</v>
      </c>
      <c r="D66" s="156">
        <v>8</v>
      </c>
      <c r="E66" s="481">
        <v>64000</v>
      </c>
      <c r="F66" s="477">
        <v>0.875</v>
      </c>
      <c r="G66" s="121">
        <v>1</v>
      </c>
      <c r="H66" s="479">
        <v>56000</v>
      </c>
      <c r="I66" s="479">
        <f>+Таблица12[[#This Row],[Հաշվեկշռային ընդհանուր արժեքը ]]/Таблица12[[#This Row],[Քանակը]]</f>
        <v>8000</v>
      </c>
      <c r="J66" s="479">
        <f>+Таблица12[[#This Row],[Ընդամենը սկզբնական արժեք]]-Таблица12[[#This Row],[Մաշված. Գումար]]</f>
        <v>8000</v>
      </c>
      <c r="K66" s="121" t="s">
        <v>647</v>
      </c>
      <c r="L66" s="191">
        <v>2013</v>
      </c>
    </row>
    <row r="67" spans="1:12" ht="18">
      <c r="A67" s="155">
        <v>63</v>
      </c>
      <c r="B67" s="302" t="s">
        <v>144</v>
      </c>
      <c r="C67" s="8" t="s">
        <v>59</v>
      </c>
      <c r="D67" s="7">
        <v>30</v>
      </c>
      <c r="E67" s="45">
        <v>2100000</v>
      </c>
      <c r="F67" s="476">
        <v>0</v>
      </c>
      <c r="G67" s="7">
        <v>1</v>
      </c>
      <c r="H67" s="45">
        <v>0</v>
      </c>
      <c r="I67" s="45">
        <v>2100000</v>
      </c>
      <c r="J67" s="45">
        <v>2100000</v>
      </c>
      <c r="K67" s="7" t="s">
        <v>631</v>
      </c>
      <c r="L67" s="149" t="s">
        <v>870</v>
      </c>
    </row>
    <row r="68" spans="1:12" ht="45">
      <c r="A68" s="308">
        <v>64</v>
      </c>
      <c r="B68" s="19" t="s">
        <v>885</v>
      </c>
      <c r="C68" s="21" t="s">
        <v>59</v>
      </c>
      <c r="D68" s="156">
        <v>20</v>
      </c>
      <c r="E68" s="481">
        <v>332000</v>
      </c>
      <c r="F68" s="476">
        <v>0</v>
      </c>
      <c r="G68" s="156">
        <v>1</v>
      </c>
      <c r="H68" s="481">
        <v>0</v>
      </c>
      <c r="I68" s="479">
        <v>332000</v>
      </c>
      <c r="J68" s="479">
        <v>332000</v>
      </c>
      <c r="K68" s="121" t="s">
        <v>631</v>
      </c>
      <c r="L68" s="121" t="s">
        <v>870</v>
      </c>
    </row>
    <row r="69" spans="1:12" ht="25.5">
      <c r="A69" s="530">
        <v>65</v>
      </c>
      <c r="B69" s="528" t="s">
        <v>868</v>
      </c>
      <c r="C69" s="522" t="s">
        <v>59</v>
      </c>
      <c r="D69" s="34">
        <v>7</v>
      </c>
      <c r="E69" s="45">
        <v>5500</v>
      </c>
      <c r="F69" s="336">
        <v>0</v>
      </c>
      <c r="G69" s="45">
        <v>1</v>
      </c>
      <c r="H69" s="45">
        <v>0</v>
      </c>
      <c r="I69" s="45">
        <v>5500</v>
      </c>
      <c r="J69" s="45">
        <v>5500</v>
      </c>
      <c r="K69" s="7" t="s">
        <v>631</v>
      </c>
      <c r="L69" s="149" t="s">
        <v>870</v>
      </c>
    </row>
    <row r="70" spans="1:12" ht="18">
      <c r="A70" s="161"/>
      <c r="B70" s="195" t="s">
        <v>628</v>
      </c>
      <c r="C70" s="163"/>
      <c r="D70" s="163"/>
      <c r="E70" s="163"/>
      <c r="F70" s="163"/>
      <c r="G70" s="196"/>
      <c r="H70" s="196"/>
      <c r="I70" s="196"/>
      <c r="J70" s="197">
        <f>SUBTOTAL(109,J4:J69)</f>
        <v>32582318</v>
      </c>
      <c r="K70" s="196"/>
      <c r="L70" s="198"/>
    </row>
    <row r="72" spans="1:12" ht="32.25" customHeight="1">
      <c r="C72" s="623" t="s">
        <v>1046</v>
      </c>
      <c r="D72" s="623"/>
      <c r="E72" s="623"/>
      <c r="F72" s="623"/>
      <c r="H72" s="627" t="s">
        <v>1047</v>
      </c>
      <c r="I72" s="627"/>
    </row>
  </sheetData>
  <mergeCells count="4">
    <mergeCell ref="A2:L2"/>
    <mergeCell ref="K1:L1"/>
    <mergeCell ref="C72:F72"/>
    <mergeCell ref="H72:I72"/>
  </mergeCells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78"/>
  <sheetViews>
    <sheetView workbookViewId="0">
      <selection activeCell="K54" sqref="K54"/>
    </sheetView>
  </sheetViews>
  <sheetFormatPr defaultRowHeight="15"/>
  <cols>
    <col min="1" max="1" width="4.5703125" customWidth="1"/>
    <col min="2" max="2" width="20.85546875" customWidth="1"/>
    <col min="3" max="3" width="11.42578125" customWidth="1"/>
    <col min="4" max="4" width="8.7109375" customWidth="1"/>
    <col min="5" max="5" width="16.5703125" customWidth="1"/>
    <col min="6" max="6" width="9.28515625" customWidth="1"/>
    <col min="7" max="7" width="8.42578125" customWidth="1"/>
    <col min="8" max="8" width="13.28515625" customWidth="1"/>
    <col min="9" max="9" width="13.7109375" customWidth="1"/>
    <col min="10" max="10" width="20.28515625" customWidth="1"/>
    <col min="11" max="11" width="21.5703125" customWidth="1"/>
    <col min="12" max="12" width="11" customWidth="1"/>
  </cols>
  <sheetData>
    <row r="1" spans="1:12" ht="65.25" customHeight="1">
      <c r="K1" s="622" t="s">
        <v>1042</v>
      </c>
      <c r="L1" s="622"/>
    </row>
    <row r="2" spans="1:12" ht="48" customHeight="1">
      <c r="A2" s="625" t="s">
        <v>934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2" ht="74.25" customHeight="1">
      <c r="A3" s="200" t="s">
        <v>32</v>
      </c>
      <c r="B3" s="200" t="s">
        <v>52</v>
      </c>
      <c r="C3" s="200" t="s">
        <v>54</v>
      </c>
      <c r="D3" s="200" t="s">
        <v>28</v>
      </c>
      <c r="E3" s="200" t="s">
        <v>513</v>
      </c>
      <c r="F3" s="200" t="s">
        <v>477</v>
      </c>
      <c r="G3" s="200" t="s">
        <v>346</v>
      </c>
      <c r="H3" s="200" t="s">
        <v>897</v>
      </c>
      <c r="I3" s="200" t="s">
        <v>55</v>
      </c>
      <c r="J3" s="200" t="s">
        <v>347</v>
      </c>
      <c r="K3" s="200" t="s">
        <v>57</v>
      </c>
      <c r="L3" s="200" t="s">
        <v>27</v>
      </c>
    </row>
    <row r="4" spans="1:12" ht="30">
      <c r="A4" s="19">
        <v>1</v>
      </c>
      <c r="B4" s="19" t="s">
        <v>188</v>
      </c>
      <c r="C4" s="19" t="s">
        <v>59</v>
      </c>
      <c r="D4" s="19">
        <v>80</v>
      </c>
      <c r="E4" s="179">
        <v>42890250</v>
      </c>
      <c r="F4" s="578">
        <v>0.98</v>
      </c>
      <c r="G4" s="22">
        <v>1</v>
      </c>
      <c r="H4" s="174">
        <f>+Таблица13[[#This Row],[Ընդամենը սկզբնական արժեք]]-Таблица13[[#This Row],[Հաշվեկշիռային ընդհանուր արժեքը/դրամ/]]</f>
        <v>42061611</v>
      </c>
      <c r="I4" s="179">
        <v>828639</v>
      </c>
      <c r="J4" s="179">
        <v>828639</v>
      </c>
      <c r="K4" s="7" t="s">
        <v>475</v>
      </c>
      <c r="L4" s="7" t="s">
        <v>348</v>
      </c>
    </row>
    <row r="5" spans="1:12">
      <c r="A5" s="19">
        <v>2</v>
      </c>
      <c r="B5" s="19" t="s">
        <v>349</v>
      </c>
      <c r="C5" s="19" t="s">
        <v>59</v>
      </c>
      <c r="D5" s="19">
        <v>80</v>
      </c>
      <c r="E5" s="179">
        <v>11151465</v>
      </c>
      <c r="F5" s="579">
        <v>0.99250000000000005</v>
      </c>
      <c r="G5" s="22">
        <v>1</v>
      </c>
      <c r="H5" s="174">
        <f>+Таблица13[[#This Row],[Ընդամենը սկզբնական արժեք]]-Таблица13[[#This Row],[Հաշվեկշիռային ընդհանուր արժեքը/դրամ/]]</f>
        <v>11067681</v>
      </c>
      <c r="I5" s="179">
        <v>83784</v>
      </c>
      <c r="J5" s="179">
        <v>83784</v>
      </c>
      <c r="K5" s="7" t="s">
        <v>474</v>
      </c>
      <c r="L5" s="7" t="s">
        <v>350</v>
      </c>
    </row>
    <row r="6" spans="1:12">
      <c r="A6" s="19">
        <v>3</v>
      </c>
      <c r="B6" s="19" t="s">
        <v>351</v>
      </c>
      <c r="C6" s="19" t="s">
        <v>59</v>
      </c>
      <c r="D6" s="19">
        <v>80</v>
      </c>
      <c r="E6" s="179">
        <v>27721968</v>
      </c>
      <c r="F6" s="579">
        <v>0.90749999999999997</v>
      </c>
      <c r="G6" s="22">
        <v>1</v>
      </c>
      <c r="H6" s="174">
        <f>+Таблица13[[#This Row],[Ընդամենը սկզբնական արժեք]]-Таблица13[[#This Row],[Հաշվեկշիռային ընդհանուր արժեքը/դրամ/]]</f>
        <v>25157797</v>
      </c>
      <c r="I6" s="174">
        <v>2564171</v>
      </c>
      <c r="J6" s="179">
        <v>2564171</v>
      </c>
      <c r="K6" s="7" t="s">
        <v>68</v>
      </c>
      <c r="L6" s="7" t="s">
        <v>352</v>
      </c>
    </row>
    <row r="7" spans="1:12" ht="30">
      <c r="A7" s="19">
        <v>4</v>
      </c>
      <c r="B7" s="19" t="s">
        <v>1024</v>
      </c>
      <c r="C7" s="19" t="s">
        <v>353</v>
      </c>
      <c r="D7" s="19">
        <v>40</v>
      </c>
      <c r="E7" s="179">
        <v>40000000</v>
      </c>
      <c r="F7" s="487">
        <v>0.22500000000000001</v>
      </c>
      <c r="G7" s="22">
        <v>20</v>
      </c>
      <c r="H7" s="174">
        <v>9000000</v>
      </c>
      <c r="I7" s="179">
        <f>+Таблица13[[#This Row],[Հաշվեկշիռային ընդհանուր արժեքը/դրամ/]]/Таблица13[[#This Row],[քանակ]]</f>
        <v>1550000</v>
      </c>
      <c r="J7" s="179">
        <f>+Таблица13[[#This Row],[Ընդամենը սկզբնական արժեք]]-Таблица13[[#This Row],[Մաշված. գումար]]</f>
        <v>31000000</v>
      </c>
      <c r="K7" s="7" t="s">
        <v>648</v>
      </c>
      <c r="L7" s="7" t="s">
        <v>354</v>
      </c>
    </row>
    <row r="8" spans="1:12" ht="30">
      <c r="A8" s="19">
        <v>5</v>
      </c>
      <c r="B8" s="19" t="s">
        <v>355</v>
      </c>
      <c r="C8" s="19" t="s">
        <v>59</v>
      </c>
      <c r="D8" s="19">
        <v>50</v>
      </c>
      <c r="E8" s="179">
        <v>1408000</v>
      </c>
      <c r="F8" s="486">
        <v>0.18</v>
      </c>
      <c r="G8" s="22">
        <v>32</v>
      </c>
      <c r="H8" s="174">
        <v>253440</v>
      </c>
      <c r="I8" s="179">
        <f>+Таблица13[[#This Row],[Հաշվեկշիռային ընդհանուր արժեքը/դրամ/]]/Таблица13[[#This Row],[քանակ]]</f>
        <v>36080</v>
      </c>
      <c r="J8" s="179">
        <f>+Таблица13[[#This Row],[Ընդամենը սկզբնական արժեք]]-Таблица13[[#This Row],[Մաշված. գումար]]</f>
        <v>1154560</v>
      </c>
      <c r="K8" s="7"/>
      <c r="L8" s="7" t="s">
        <v>354</v>
      </c>
    </row>
    <row r="9" spans="1:12" ht="30">
      <c r="A9" s="19">
        <v>6</v>
      </c>
      <c r="B9" s="19" t="s">
        <v>355</v>
      </c>
      <c r="C9" s="19" t="s">
        <v>59</v>
      </c>
      <c r="D9" s="19">
        <v>50</v>
      </c>
      <c r="E9" s="179">
        <v>1260000</v>
      </c>
      <c r="F9" s="486">
        <v>0.18</v>
      </c>
      <c r="G9" s="22">
        <v>42</v>
      </c>
      <c r="H9" s="174">
        <v>226800</v>
      </c>
      <c r="I9" s="179">
        <f>+Таблица13[[#This Row],[Հաշվեկշիռային ընդհանուր արժեքը/դրամ/]]/Таблица13[[#This Row],[քանակ]]</f>
        <v>24600</v>
      </c>
      <c r="J9" s="179">
        <f>+Таблица13[[#This Row],[Ընդամենը սկզբնական արժեք]]-Таблица13[[#This Row],[Մաշված. գումար]]</f>
        <v>1033200</v>
      </c>
      <c r="K9" s="7"/>
      <c r="L9" s="7" t="s">
        <v>354</v>
      </c>
    </row>
    <row r="10" spans="1:12">
      <c r="A10" s="19">
        <v>7</v>
      </c>
      <c r="B10" s="19" t="s">
        <v>356</v>
      </c>
      <c r="C10" s="19" t="s">
        <v>59</v>
      </c>
      <c r="D10" s="19">
        <v>80</v>
      </c>
      <c r="E10" s="179">
        <v>166186800</v>
      </c>
      <c r="F10" s="578">
        <v>0.91</v>
      </c>
      <c r="G10" s="22">
        <v>1</v>
      </c>
      <c r="H10" s="174">
        <f>+Таблица13[[#This Row],[Ընդամենը սկզբնական արժեք]]-Таблица13[[#This Row],[Հաշվեկշիռային ընդհանուր արժեքը/դրամ/]]</f>
        <v>151349643</v>
      </c>
      <c r="I10" s="174">
        <v>14837157</v>
      </c>
      <c r="J10" s="179">
        <v>14837157</v>
      </c>
      <c r="K10" s="7" t="s">
        <v>68</v>
      </c>
      <c r="L10" s="7" t="s">
        <v>357</v>
      </c>
    </row>
    <row r="11" spans="1:12" ht="30">
      <c r="A11" s="19">
        <v>8</v>
      </c>
      <c r="B11" s="19" t="s">
        <v>70</v>
      </c>
      <c r="C11" s="19" t="s">
        <v>59</v>
      </c>
      <c r="D11" s="19">
        <v>10</v>
      </c>
      <c r="E11" s="179">
        <v>0</v>
      </c>
      <c r="F11" s="486">
        <v>1</v>
      </c>
      <c r="G11" s="22">
        <v>2</v>
      </c>
      <c r="H11" s="174"/>
      <c r="I11" s="179">
        <v>0</v>
      </c>
      <c r="J11" s="179">
        <v>0</v>
      </c>
      <c r="K11" s="7" t="s">
        <v>649</v>
      </c>
      <c r="L11" s="7" t="s">
        <v>358</v>
      </c>
    </row>
    <row r="12" spans="1:12">
      <c r="A12" s="19">
        <v>9</v>
      </c>
      <c r="B12" s="19" t="s">
        <v>95</v>
      </c>
      <c r="C12" s="19" t="s">
        <v>59</v>
      </c>
      <c r="D12" s="19">
        <v>5</v>
      </c>
      <c r="E12" s="179">
        <v>0</v>
      </c>
      <c r="F12" s="486">
        <v>1</v>
      </c>
      <c r="G12" s="22">
        <v>1</v>
      </c>
      <c r="H12" s="174"/>
      <c r="I12" s="179">
        <v>0</v>
      </c>
      <c r="J12" s="179">
        <v>0</v>
      </c>
      <c r="K12" s="7"/>
      <c r="L12" s="7" t="s">
        <v>282</v>
      </c>
    </row>
    <row r="13" spans="1:12">
      <c r="A13" s="19">
        <v>10</v>
      </c>
      <c r="B13" s="19" t="s">
        <v>95</v>
      </c>
      <c r="C13" s="19" t="s">
        <v>59</v>
      </c>
      <c r="D13" s="19">
        <v>5</v>
      </c>
      <c r="E13" s="179">
        <v>0</v>
      </c>
      <c r="F13" s="486">
        <v>1</v>
      </c>
      <c r="G13" s="22">
        <v>1</v>
      </c>
      <c r="H13" s="174"/>
      <c r="I13" s="179">
        <v>0</v>
      </c>
      <c r="J13" s="179">
        <v>0</v>
      </c>
      <c r="K13" s="7"/>
      <c r="L13" s="7" t="s">
        <v>282</v>
      </c>
    </row>
    <row r="14" spans="1:12">
      <c r="A14" s="19">
        <v>11</v>
      </c>
      <c r="B14" s="19" t="s">
        <v>207</v>
      </c>
      <c r="C14" s="19" t="s">
        <v>59</v>
      </c>
      <c r="D14" s="19">
        <v>7</v>
      </c>
      <c r="E14" s="179">
        <v>57000</v>
      </c>
      <c r="F14" s="489">
        <v>1</v>
      </c>
      <c r="G14" s="22">
        <v>1</v>
      </c>
      <c r="H14" s="174">
        <v>57000</v>
      </c>
      <c r="I14" s="179">
        <v>0</v>
      </c>
      <c r="J14" s="179">
        <v>0</v>
      </c>
      <c r="K14" s="7"/>
      <c r="L14" s="7" t="s">
        <v>282</v>
      </c>
    </row>
    <row r="15" spans="1:12">
      <c r="A15" s="19">
        <v>12</v>
      </c>
      <c r="B15" s="19" t="s">
        <v>359</v>
      </c>
      <c r="C15" s="19" t="s">
        <v>59</v>
      </c>
      <c r="D15" s="19">
        <v>10</v>
      </c>
      <c r="E15" s="179">
        <v>78000</v>
      </c>
      <c r="F15" s="486">
        <v>0.7</v>
      </c>
      <c r="G15" s="22">
        <v>1</v>
      </c>
      <c r="H15" s="174">
        <v>54600</v>
      </c>
      <c r="I15" s="179">
        <f>+Таблица13[[#This Row],[Հաշվեկշիռային ընդհանուր արժեքը/դրամ/]]/Таблица13[[#This Row],[քանակ]]</f>
        <v>23400</v>
      </c>
      <c r="J15" s="179">
        <f>+Таблица13[[#This Row],[Ընդամենը սկզբնական արժեք]]-Таблица13[[#This Row],[Մաշված. գումար]]</f>
        <v>23400</v>
      </c>
      <c r="K15" s="7"/>
      <c r="L15" s="7" t="s">
        <v>282</v>
      </c>
    </row>
    <row r="16" spans="1:12">
      <c r="A16" s="19">
        <v>13</v>
      </c>
      <c r="B16" s="19" t="s">
        <v>359</v>
      </c>
      <c r="C16" s="19" t="s">
        <v>59</v>
      </c>
      <c r="D16" s="19">
        <v>10</v>
      </c>
      <c r="E16" s="179">
        <v>144000</v>
      </c>
      <c r="F16" s="486">
        <v>0.7</v>
      </c>
      <c r="G16" s="22">
        <v>4</v>
      </c>
      <c r="H16" s="174">
        <v>100800</v>
      </c>
      <c r="I16" s="179">
        <f>+Таблица13[[#This Row],[Հաշվեկշիռային ընդհանուր արժեքը/դրամ/]]/Таблица13[[#This Row],[քանակ]]</f>
        <v>10800</v>
      </c>
      <c r="J16" s="179">
        <f>+Таблица13[[#This Row],[Ընդամենը սկզբնական արժեք]]-Таблица13[[#This Row],[Մաշված. գումար]]</f>
        <v>43200</v>
      </c>
      <c r="K16" s="7"/>
      <c r="L16" s="7" t="s">
        <v>282</v>
      </c>
    </row>
    <row r="17" spans="1:12">
      <c r="A17" s="19">
        <v>14</v>
      </c>
      <c r="B17" s="19" t="s">
        <v>91</v>
      </c>
      <c r="C17" s="19" t="s">
        <v>59</v>
      </c>
      <c r="D17" s="19">
        <v>10</v>
      </c>
      <c r="E17" s="179">
        <v>56000</v>
      </c>
      <c r="F17" s="486">
        <v>0.7</v>
      </c>
      <c r="G17" s="22">
        <v>1</v>
      </c>
      <c r="H17" s="174">
        <v>39200</v>
      </c>
      <c r="I17" s="179">
        <f>+Таблица13[[#This Row],[Հաշվեկշիռային ընդհանուր արժեքը/դրամ/]]/Таблица13[[#This Row],[քանակ]]</f>
        <v>16800</v>
      </c>
      <c r="J17" s="179">
        <f>+Таблица13[[#This Row],[Ընդամենը սկզբնական արժեք]]-Таблица13[[#This Row],[Մաշված. գումար]]</f>
        <v>16800</v>
      </c>
      <c r="K17" s="7"/>
      <c r="L17" s="7" t="s">
        <v>282</v>
      </c>
    </row>
    <row r="18" spans="1:12">
      <c r="A18" s="19">
        <v>15</v>
      </c>
      <c r="B18" s="19" t="s">
        <v>91</v>
      </c>
      <c r="C18" s="19" t="s">
        <v>59</v>
      </c>
      <c r="D18" s="19">
        <v>10</v>
      </c>
      <c r="E18" s="179">
        <v>28000</v>
      </c>
      <c r="F18" s="486">
        <v>0.7</v>
      </c>
      <c r="G18" s="22">
        <v>1</v>
      </c>
      <c r="H18" s="174">
        <v>19600</v>
      </c>
      <c r="I18" s="179">
        <f>+Таблица13[[#This Row],[Հաշվեկշիռային ընդհանուր արժեքը/դրամ/]]/Таблица13[[#This Row],[քանակ]]</f>
        <v>8400</v>
      </c>
      <c r="J18" s="179">
        <f>+Таблица13[[#This Row],[Ընդամենը սկզբնական արժեք]]-Таблица13[[#This Row],[Մաշված. գումար]]</f>
        <v>8400</v>
      </c>
      <c r="K18" s="7"/>
      <c r="L18" s="7" t="s">
        <v>282</v>
      </c>
    </row>
    <row r="19" spans="1:12">
      <c r="A19" s="19">
        <v>16</v>
      </c>
      <c r="B19" s="19" t="s">
        <v>171</v>
      </c>
      <c r="C19" s="19" t="s">
        <v>59</v>
      </c>
      <c r="D19" s="19">
        <v>10</v>
      </c>
      <c r="E19" s="179">
        <v>24000</v>
      </c>
      <c r="F19" s="486">
        <v>0.7</v>
      </c>
      <c r="G19" s="22">
        <v>1</v>
      </c>
      <c r="H19" s="174">
        <v>16800</v>
      </c>
      <c r="I19" s="179">
        <f>+Таблица13[[#This Row],[Հաշվեկշիռային ընդհանուր արժեքը/դրամ/]]/Таблица13[[#This Row],[քանակ]]</f>
        <v>7200</v>
      </c>
      <c r="J19" s="179">
        <f>+Таблица13[[#This Row],[Ընդամենը սկզբնական արժեք]]-Таблица13[[#This Row],[Մաշված. գումար]]</f>
        <v>7200</v>
      </c>
      <c r="K19" s="7"/>
      <c r="L19" s="7" t="s">
        <v>282</v>
      </c>
    </row>
    <row r="20" spans="1:12">
      <c r="A20" s="19">
        <v>17</v>
      </c>
      <c r="B20" s="19" t="s">
        <v>171</v>
      </c>
      <c r="C20" s="19" t="s">
        <v>59</v>
      </c>
      <c r="D20" s="19">
        <v>10</v>
      </c>
      <c r="E20" s="179">
        <v>30000</v>
      </c>
      <c r="F20" s="486">
        <v>0.7</v>
      </c>
      <c r="G20" s="22">
        <v>3</v>
      </c>
      <c r="H20" s="174">
        <v>21000</v>
      </c>
      <c r="I20" s="179">
        <f>+Таблица13[[#This Row],[Հաշվեկշիռային ընդհանուր արժեքը/դրամ/]]/Таблица13[[#This Row],[քանակ]]</f>
        <v>3000</v>
      </c>
      <c r="J20" s="179">
        <f>+Таблица13[[#This Row],[Ընդամենը սկզբնական արժեք]]-Таблица13[[#This Row],[Մաշված. գումար]]</f>
        <v>9000</v>
      </c>
      <c r="K20" s="7"/>
      <c r="L20" s="7" t="s">
        <v>282</v>
      </c>
    </row>
    <row r="21" spans="1:12">
      <c r="A21" s="19">
        <v>18</v>
      </c>
      <c r="B21" s="19" t="s">
        <v>171</v>
      </c>
      <c r="C21" s="19" t="s">
        <v>59</v>
      </c>
      <c r="D21" s="19">
        <v>10</v>
      </c>
      <c r="E21" s="179">
        <v>54600</v>
      </c>
      <c r="F21" s="486">
        <v>0.7</v>
      </c>
      <c r="G21" s="22">
        <v>6</v>
      </c>
      <c r="H21" s="174">
        <v>38220</v>
      </c>
      <c r="I21" s="179">
        <f>+Таблица13[[#This Row],[Հաշվեկշիռային ընդհանուր արժեքը/դրամ/]]/Таблица13[[#This Row],[քանակ]]</f>
        <v>2730</v>
      </c>
      <c r="J21" s="179">
        <f>+Таблица13[[#This Row],[Ընդամենը սկզբնական արժեք]]-Таблица13[[#This Row],[Մաշված. գումար]]</f>
        <v>16380</v>
      </c>
      <c r="K21" s="7"/>
      <c r="L21" s="7" t="s">
        <v>282</v>
      </c>
    </row>
    <row r="22" spans="1:12" ht="30">
      <c r="A22" s="19">
        <v>19</v>
      </c>
      <c r="B22" s="19" t="s">
        <v>935</v>
      </c>
      <c r="C22" s="19" t="s">
        <v>59</v>
      </c>
      <c r="D22" s="19">
        <v>10</v>
      </c>
      <c r="E22" s="179">
        <v>8500</v>
      </c>
      <c r="F22" s="486">
        <v>0.7</v>
      </c>
      <c r="G22" s="22">
        <v>1</v>
      </c>
      <c r="H22" s="174">
        <v>5950</v>
      </c>
      <c r="I22" s="179">
        <f>+Таблица13[[#This Row],[Հաշվեկշիռային ընդհանուր արժեքը/դրամ/]]/Таблица13[[#This Row],[քանակ]]</f>
        <v>2550</v>
      </c>
      <c r="J22" s="179">
        <f>+Таблица13[[#This Row],[Ընդամենը սկզբնական արժեք]]-Таблица13[[#This Row],[Մաշված. գումար]]</f>
        <v>2550</v>
      </c>
      <c r="K22" s="7"/>
      <c r="L22" s="7" t="s">
        <v>282</v>
      </c>
    </row>
    <row r="23" spans="1:12" ht="17.25">
      <c r="A23" s="35">
        <v>20</v>
      </c>
      <c r="B23" s="35" t="s">
        <v>213</v>
      </c>
      <c r="C23" s="35" t="s">
        <v>360</v>
      </c>
      <c r="D23" s="35">
        <v>8</v>
      </c>
      <c r="E23" s="482">
        <v>46080</v>
      </c>
      <c r="F23" s="490">
        <v>0.875</v>
      </c>
      <c r="G23" s="36">
        <v>12.8</v>
      </c>
      <c r="H23" s="465">
        <v>40320</v>
      </c>
      <c r="I23" s="482">
        <f>+Таблица13[[#This Row],[Հաշվեկշիռային ընդհանուր արժեքը/դրամ/]]/Таблица13[[#This Row],[քանակ]]</f>
        <v>450</v>
      </c>
      <c r="J23" s="482">
        <f>+Таблица13[[#This Row],[Ընդամենը սկզբնական արժեք]]-Таблица13[[#This Row],[Մաշված. գումար]]</f>
        <v>5760</v>
      </c>
      <c r="K23" s="37"/>
      <c r="L23" s="37" t="s">
        <v>282</v>
      </c>
    </row>
    <row r="24" spans="1:12">
      <c r="A24" s="35">
        <v>21</v>
      </c>
      <c r="B24" s="35" t="s">
        <v>361</v>
      </c>
      <c r="C24" s="35" t="s">
        <v>59</v>
      </c>
      <c r="D24" s="35"/>
      <c r="E24" s="482"/>
      <c r="F24" s="35"/>
      <c r="G24" s="36">
        <v>1</v>
      </c>
      <c r="H24" s="465"/>
      <c r="I24" s="482"/>
      <c r="J24" s="482"/>
      <c r="K24" s="37"/>
      <c r="L24" s="37" t="s">
        <v>350</v>
      </c>
    </row>
    <row r="25" spans="1:12" ht="30">
      <c r="A25" s="19">
        <v>22</v>
      </c>
      <c r="B25" s="19" t="s">
        <v>362</v>
      </c>
      <c r="C25" s="19" t="s">
        <v>59</v>
      </c>
      <c r="D25" s="19">
        <v>10</v>
      </c>
      <c r="E25" s="179">
        <v>237000</v>
      </c>
      <c r="F25" s="486">
        <v>0.7</v>
      </c>
      <c r="G25" s="22">
        <v>3</v>
      </c>
      <c r="H25" s="174">
        <v>165900</v>
      </c>
      <c r="I25" s="179">
        <f>+Таблица13[[#This Row],[Հաշվեկշիռային ընդհանուր արժեքը/դրամ/]]/Таблица13[[#This Row],[քանակ]]</f>
        <v>23700</v>
      </c>
      <c r="J25" s="179">
        <f>+Таблица13[[#This Row],[Ընդամենը սկզբնական արժեք]]-Таблица13[[#This Row],[Մաշված. գումար]]</f>
        <v>71100</v>
      </c>
      <c r="K25" s="7"/>
      <c r="L25" s="7" t="s">
        <v>282</v>
      </c>
    </row>
    <row r="26" spans="1:12">
      <c r="A26" s="19">
        <v>23</v>
      </c>
      <c r="B26" s="19" t="s">
        <v>363</v>
      </c>
      <c r="C26" s="19" t="s">
        <v>59</v>
      </c>
      <c r="D26" s="19">
        <v>10</v>
      </c>
      <c r="E26" s="179">
        <v>192000</v>
      </c>
      <c r="F26" s="486">
        <v>0.7</v>
      </c>
      <c r="G26" s="22">
        <v>16</v>
      </c>
      <c r="H26" s="174">
        <v>134400</v>
      </c>
      <c r="I26" s="179">
        <f>+Таблица13[[#This Row],[Հաշվեկշիռային ընդհանուր արժեքը/դրամ/]]/Таблица13[[#This Row],[քանակ]]</f>
        <v>3600</v>
      </c>
      <c r="J26" s="179">
        <f>+Таблица13[[#This Row],[Ընդամենը սկզբնական արժեք]]-Таблица13[[#This Row],[Մաշված. գումար]]</f>
        <v>57600</v>
      </c>
      <c r="K26" s="7"/>
      <c r="L26" s="7" t="s">
        <v>282</v>
      </c>
    </row>
    <row r="27" spans="1:12">
      <c r="A27" s="19">
        <v>24</v>
      </c>
      <c r="B27" s="19" t="s">
        <v>91</v>
      </c>
      <c r="C27" s="19" t="s">
        <v>59</v>
      </c>
      <c r="D27" s="19">
        <v>10</v>
      </c>
      <c r="E27" s="179">
        <v>65000</v>
      </c>
      <c r="F27" s="486">
        <v>0.7</v>
      </c>
      <c r="G27" s="22">
        <v>1</v>
      </c>
      <c r="H27" s="174">
        <v>45500</v>
      </c>
      <c r="I27" s="179">
        <f>+Таблица13[[#This Row],[Հաշվեկշիռային ընդհանուր արժեքը/դրամ/]]/Таблица13[[#This Row],[քանակ]]</f>
        <v>19500</v>
      </c>
      <c r="J27" s="179">
        <f>+Таблица13[[#This Row],[Ընդամենը սկզբնական արժեք]]-Таблица13[[#This Row],[Մաշված. գումար]]</f>
        <v>19500</v>
      </c>
      <c r="K27" s="7"/>
      <c r="L27" s="7" t="s">
        <v>282</v>
      </c>
    </row>
    <row r="28" spans="1:12" ht="30">
      <c r="A28" s="19">
        <v>25</v>
      </c>
      <c r="B28" s="19" t="s">
        <v>306</v>
      </c>
      <c r="C28" s="19" t="s">
        <v>59</v>
      </c>
      <c r="D28" s="19">
        <v>10</v>
      </c>
      <c r="E28" s="179">
        <v>48000</v>
      </c>
      <c r="F28" s="486">
        <v>0.7</v>
      </c>
      <c r="G28" s="22">
        <v>1</v>
      </c>
      <c r="H28" s="174">
        <v>33600</v>
      </c>
      <c r="I28" s="179">
        <f>+Таблица13[[#This Row],[Հաշվեկշիռային ընդհանուր արժեքը/դրամ/]]/Таблица13[[#This Row],[քանակ]]</f>
        <v>14400</v>
      </c>
      <c r="J28" s="179">
        <f>+Таблица13[[#This Row],[Ընդամենը սկզբնական արժեք]]-Таблица13[[#This Row],[Մաշված. գումար]]</f>
        <v>14400</v>
      </c>
      <c r="K28" s="7"/>
      <c r="L28" s="7" t="s">
        <v>282</v>
      </c>
    </row>
    <row r="29" spans="1:12">
      <c r="A29" s="19">
        <v>26</v>
      </c>
      <c r="B29" s="19" t="s">
        <v>364</v>
      </c>
      <c r="C29" s="19" t="s">
        <v>64</v>
      </c>
      <c r="D29" s="19">
        <v>10</v>
      </c>
      <c r="E29" s="179">
        <v>231000</v>
      </c>
      <c r="F29" s="486">
        <v>0.7</v>
      </c>
      <c r="G29" s="22">
        <v>11</v>
      </c>
      <c r="H29" s="174">
        <v>161700</v>
      </c>
      <c r="I29" s="179">
        <f>+Таблица13[[#This Row],[Հաշվեկշիռային ընդհանուր արժեքը/դրամ/]]/Таблица13[[#This Row],[քանակ]]</f>
        <v>6300</v>
      </c>
      <c r="J29" s="179">
        <f>+Таблица13[[#This Row],[Ընդամենը սկզբնական արժեք]]-Таблица13[[#This Row],[Մաշված. գումար]]</f>
        <v>69300</v>
      </c>
      <c r="K29" s="7"/>
      <c r="L29" s="7" t="s">
        <v>282</v>
      </c>
    </row>
    <row r="30" spans="1:12" ht="30">
      <c r="A30" s="19">
        <v>27</v>
      </c>
      <c r="B30" s="19" t="s">
        <v>366</v>
      </c>
      <c r="C30" s="19" t="s">
        <v>59</v>
      </c>
      <c r="D30" s="19">
        <v>10</v>
      </c>
      <c r="E30" s="179">
        <v>0</v>
      </c>
      <c r="F30" s="486">
        <v>1</v>
      </c>
      <c r="G30" s="22">
        <v>23</v>
      </c>
      <c r="H30" s="174"/>
      <c r="I30" s="179">
        <v>0</v>
      </c>
      <c r="J30" s="174">
        <v>0</v>
      </c>
      <c r="K30" s="7"/>
      <c r="L30" s="7" t="s">
        <v>367</v>
      </c>
    </row>
    <row r="31" spans="1:12">
      <c r="A31" s="19">
        <v>28</v>
      </c>
      <c r="B31" s="19" t="s">
        <v>368</v>
      </c>
      <c r="C31" s="19" t="s">
        <v>59</v>
      </c>
      <c r="D31" s="19">
        <v>10</v>
      </c>
      <c r="E31" s="179">
        <v>0</v>
      </c>
      <c r="F31" s="486">
        <v>1</v>
      </c>
      <c r="G31" s="22">
        <v>1</v>
      </c>
      <c r="H31" s="174"/>
      <c r="I31" s="179">
        <v>0</v>
      </c>
      <c r="J31" s="174">
        <v>0</v>
      </c>
      <c r="K31" s="7"/>
      <c r="L31" s="7" t="s">
        <v>367</v>
      </c>
    </row>
    <row r="32" spans="1:12">
      <c r="A32" s="19">
        <v>29</v>
      </c>
      <c r="B32" s="19" t="s">
        <v>206</v>
      </c>
      <c r="C32" s="19" t="s">
        <v>59</v>
      </c>
      <c r="D32" s="19">
        <v>10</v>
      </c>
      <c r="E32" s="179"/>
      <c r="F32" s="486">
        <v>1</v>
      </c>
      <c r="G32" s="22">
        <v>6117</v>
      </c>
      <c r="H32" s="174"/>
      <c r="I32" s="174">
        <v>0</v>
      </c>
      <c r="J32" s="174">
        <v>0</v>
      </c>
      <c r="K32" s="7"/>
      <c r="L32" s="7" t="s">
        <v>367</v>
      </c>
    </row>
    <row r="33" spans="1:12">
      <c r="A33" s="27"/>
      <c r="B33" s="27" t="s">
        <v>165</v>
      </c>
      <c r="C33" s="27"/>
      <c r="D33" s="27"/>
      <c r="E33" s="483"/>
      <c r="F33" s="27"/>
      <c r="G33" s="27"/>
      <c r="H33" s="483"/>
      <c r="I33" s="483"/>
      <c r="J33" s="483"/>
      <c r="K33" s="38"/>
      <c r="L33" s="38"/>
    </row>
    <row r="34" spans="1:12">
      <c r="A34" s="19">
        <v>30</v>
      </c>
      <c r="B34" s="19" t="s">
        <v>369</v>
      </c>
      <c r="C34" s="19" t="s">
        <v>59</v>
      </c>
      <c r="D34" s="19">
        <v>5</v>
      </c>
      <c r="E34" s="179">
        <v>0</v>
      </c>
      <c r="F34" s="486">
        <v>1</v>
      </c>
      <c r="G34" s="22">
        <v>1</v>
      </c>
      <c r="H34" s="174"/>
      <c r="I34" s="174">
        <v>0</v>
      </c>
      <c r="J34" s="174">
        <v>0</v>
      </c>
      <c r="K34" s="7"/>
      <c r="L34" s="7" t="s">
        <v>282</v>
      </c>
    </row>
    <row r="35" spans="1:12">
      <c r="A35" s="35">
        <v>31</v>
      </c>
      <c r="B35" s="35" t="s">
        <v>370</v>
      </c>
      <c r="C35" s="35" t="s">
        <v>59</v>
      </c>
      <c r="D35" s="35"/>
      <c r="E35" s="482"/>
      <c r="F35" s="35"/>
      <c r="G35" s="36">
        <v>8</v>
      </c>
      <c r="H35" s="465"/>
      <c r="I35" s="465" t="s">
        <v>371</v>
      </c>
      <c r="J35" s="465" t="s">
        <v>372</v>
      </c>
      <c r="K35" s="37" t="s">
        <v>570</v>
      </c>
      <c r="L35" s="37" t="s">
        <v>367</v>
      </c>
    </row>
    <row r="36" spans="1:12">
      <c r="A36" s="19">
        <v>32</v>
      </c>
      <c r="B36" s="19" t="s">
        <v>373</v>
      </c>
      <c r="C36" s="19" t="s">
        <v>59</v>
      </c>
      <c r="D36" s="19">
        <v>10</v>
      </c>
      <c r="E36" s="179">
        <v>2000000</v>
      </c>
      <c r="F36" s="486">
        <v>0.7</v>
      </c>
      <c r="G36" s="22">
        <v>250</v>
      </c>
      <c r="H36" s="174">
        <v>1400000</v>
      </c>
      <c r="I36" s="174">
        <f>+Таблица13[[#This Row],[Հաշվեկշիռային ընդհանուր արժեքը/դրամ/]]/Таблица13[[#This Row],[քանակ]]</f>
        <v>2400</v>
      </c>
      <c r="J36" s="174">
        <f>+Таблица13[[#This Row],[Ընդամենը սկզբնական արժեք]]-Таблица13[[#This Row],[Մաշված. գումար]]</f>
        <v>600000</v>
      </c>
      <c r="K36" s="7"/>
      <c r="L36" s="7" t="s">
        <v>282</v>
      </c>
    </row>
    <row r="37" spans="1:12">
      <c r="A37" s="19">
        <v>33</v>
      </c>
      <c r="B37" s="19" t="s">
        <v>374</v>
      </c>
      <c r="C37" s="19" t="s">
        <v>59</v>
      </c>
      <c r="D37" s="19">
        <v>10</v>
      </c>
      <c r="E37" s="179">
        <v>810000</v>
      </c>
      <c r="F37" s="486">
        <v>0.7</v>
      </c>
      <c r="G37" s="22">
        <v>30</v>
      </c>
      <c r="H37" s="174">
        <v>567000</v>
      </c>
      <c r="I37" s="174">
        <f>+Таблица13[[#This Row],[Հաշվեկշիռային ընդհանուր արժեքը/դրամ/]]/Таблица13[[#This Row],[քանակ]]</f>
        <v>8100</v>
      </c>
      <c r="J37" s="174">
        <f>+Таблица13[[#This Row],[Ընդամենը սկզբնական արժեք]]-Таблица13[[#This Row],[Մաշված. գումար]]</f>
        <v>243000</v>
      </c>
      <c r="K37" s="7"/>
      <c r="L37" s="7" t="s">
        <v>282</v>
      </c>
    </row>
    <row r="38" spans="1:12">
      <c r="A38" s="19">
        <v>34</v>
      </c>
      <c r="B38" s="19" t="s">
        <v>375</v>
      </c>
      <c r="C38" s="19" t="s">
        <v>59</v>
      </c>
      <c r="D38" s="19">
        <v>10</v>
      </c>
      <c r="E38" s="179">
        <v>92000</v>
      </c>
      <c r="F38" s="486">
        <v>0.7</v>
      </c>
      <c r="G38" s="22">
        <v>1</v>
      </c>
      <c r="H38" s="174">
        <v>64400</v>
      </c>
      <c r="I38" s="174">
        <f>+Таблица13[[#This Row],[Հաշվեկշիռային ընդհանուր արժեքը/դրամ/]]/Таблица13[[#This Row],[քանակ]]</f>
        <v>27600</v>
      </c>
      <c r="J38" s="174">
        <f>+Таблица13[[#This Row],[Ընդամենը սկզբնական արժեք]]-Таблица13[[#This Row],[Մաշված. գումար]]</f>
        <v>27600</v>
      </c>
      <c r="K38" s="7"/>
      <c r="L38" s="7" t="s">
        <v>282</v>
      </c>
    </row>
    <row r="39" spans="1:12">
      <c r="A39" s="19">
        <v>35</v>
      </c>
      <c r="B39" s="19" t="s">
        <v>273</v>
      </c>
      <c r="C39" s="19" t="s">
        <v>59</v>
      </c>
      <c r="D39" s="19">
        <v>10</v>
      </c>
      <c r="E39" s="179">
        <v>13000</v>
      </c>
      <c r="F39" s="486">
        <v>0.7</v>
      </c>
      <c r="G39" s="22">
        <v>1</v>
      </c>
      <c r="H39" s="174">
        <v>9100</v>
      </c>
      <c r="I39" s="174">
        <f>+Таблица13[[#This Row],[Հաշվեկշիռային ընդհանուր արժեքը/դրամ/]]/Таблица13[[#This Row],[քանակ]]</f>
        <v>3900</v>
      </c>
      <c r="J39" s="174">
        <f>+Таблица13[[#This Row],[Ընդամենը սկզբնական արժեք]]-Таблица13[[#This Row],[Մաշված. գումար]]</f>
        <v>3900</v>
      </c>
      <c r="K39" s="7" t="s">
        <v>633</v>
      </c>
      <c r="L39" s="7" t="s">
        <v>282</v>
      </c>
    </row>
    <row r="40" spans="1:12">
      <c r="A40" s="19">
        <v>36</v>
      </c>
      <c r="B40" s="19" t="s">
        <v>376</v>
      </c>
      <c r="C40" s="19" t="s">
        <v>59</v>
      </c>
      <c r="D40" s="19">
        <v>10</v>
      </c>
      <c r="E40" s="179">
        <v>44000</v>
      </c>
      <c r="F40" s="486">
        <v>0.7</v>
      </c>
      <c r="G40" s="22">
        <v>2</v>
      </c>
      <c r="H40" s="174">
        <v>30800</v>
      </c>
      <c r="I40" s="174">
        <f>+Таблица13[[#This Row],[Հաշվեկշիռային ընդհանուր արժեքը/դրամ/]]/Таблица13[[#This Row],[քանակ]]</f>
        <v>6600</v>
      </c>
      <c r="J40" s="174">
        <f>+Таблица13[[#This Row],[Ընդամենը սկզբնական արժեք]]-Таблица13[[#This Row],[Մաշված. գումար]]</f>
        <v>13200</v>
      </c>
      <c r="K40" s="7" t="s">
        <v>618</v>
      </c>
      <c r="L40" s="7" t="s">
        <v>282</v>
      </c>
    </row>
    <row r="41" spans="1:12">
      <c r="A41" s="35">
        <v>37</v>
      </c>
      <c r="B41" s="35" t="s">
        <v>213</v>
      </c>
      <c r="C41" s="35" t="s">
        <v>936</v>
      </c>
      <c r="D41" s="35">
        <v>8</v>
      </c>
      <c r="E41" s="482">
        <v>150000</v>
      </c>
      <c r="F41" s="487">
        <v>0.875</v>
      </c>
      <c r="G41" s="36">
        <v>50</v>
      </c>
      <c r="H41" s="465">
        <v>131250</v>
      </c>
      <c r="I41" s="465">
        <f>+Таблица13[[#This Row],[Հաշվեկշիռային ընդհանուր արժեքը/դրամ/]]/Таблица13[[#This Row],[քանակ]]</f>
        <v>375</v>
      </c>
      <c r="J41" s="465">
        <f>+Таблица13[[#This Row],[Ընդամենը սկզբնական արժեք]]-Таблица13[[#This Row],[Մաշված. գումար]]</f>
        <v>18750</v>
      </c>
      <c r="K41" s="37" t="s">
        <v>570</v>
      </c>
      <c r="L41" s="37" t="s">
        <v>282</v>
      </c>
    </row>
    <row r="42" spans="1:12">
      <c r="A42" s="19">
        <v>38</v>
      </c>
      <c r="B42" s="19" t="s">
        <v>377</v>
      </c>
      <c r="C42" s="19" t="s">
        <v>59</v>
      </c>
      <c r="D42" s="19">
        <v>8</v>
      </c>
      <c r="E42" s="179">
        <v>117000</v>
      </c>
      <c r="F42" s="487">
        <v>0.875</v>
      </c>
      <c r="G42" s="22">
        <v>9</v>
      </c>
      <c r="H42" s="174">
        <v>102375</v>
      </c>
      <c r="I42" s="174">
        <f>+Таблица13[[#This Row],[Հաշվեկշիռային ընդհանուր արժեքը/դրամ/]]/Таблица13[[#This Row],[քանակ]]</f>
        <v>1625</v>
      </c>
      <c r="J42" s="174">
        <f>+Таблица13[[#This Row],[Ընդամենը սկզբնական արժեք]]-Таблица13[[#This Row],[Մաշված. գումար]]</f>
        <v>14625</v>
      </c>
      <c r="K42" s="7"/>
      <c r="L42" s="7" t="s">
        <v>282</v>
      </c>
    </row>
    <row r="43" spans="1:12">
      <c r="A43" s="19">
        <v>39</v>
      </c>
      <c r="B43" s="19" t="s">
        <v>378</v>
      </c>
      <c r="C43" s="19" t="s">
        <v>59</v>
      </c>
      <c r="D43" s="19">
        <v>8</v>
      </c>
      <c r="E43" s="179">
        <v>78000</v>
      </c>
      <c r="F43" s="487">
        <v>0.875</v>
      </c>
      <c r="G43" s="22">
        <v>1</v>
      </c>
      <c r="H43" s="174">
        <v>68250</v>
      </c>
      <c r="I43" s="174">
        <f>+Таблица13[[#This Row],[Հաշվեկշիռային ընդհանուր արժեքը/դրամ/]]/Таблица13[[#This Row],[քանակ]]</f>
        <v>9750</v>
      </c>
      <c r="J43" s="174">
        <f>+Таблица13[[#This Row],[Ընդամենը սկզբնական արժեք]]-Таблица13[[#This Row],[Մաշված. գումար]]</f>
        <v>9750</v>
      </c>
      <c r="K43" s="7"/>
      <c r="L43" s="7" t="s">
        <v>282</v>
      </c>
    </row>
    <row r="44" spans="1:12">
      <c r="A44" s="19">
        <v>40</v>
      </c>
      <c r="B44" s="19" t="s">
        <v>379</v>
      </c>
      <c r="C44" s="19" t="s">
        <v>59</v>
      </c>
      <c r="D44" s="19">
        <v>8</v>
      </c>
      <c r="E44" s="179">
        <v>70000</v>
      </c>
      <c r="F44" s="487">
        <v>0.875</v>
      </c>
      <c r="G44" s="22">
        <v>1</v>
      </c>
      <c r="H44" s="174">
        <v>61250</v>
      </c>
      <c r="I44" s="174">
        <f>+Таблица13[[#This Row],[Հաշվեկշիռային ընդհանուր արժեքը/դրամ/]]/Таблица13[[#This Row],[քանակ]]</f>
        <v>8750</v>
      </c>
      <c r="J44" s="174">
        <f>+Таблица13[[#This Row],[Ընդամենը սկզբնական արժեք]]-Таблица13[[#This Row],[Մաշված. գումար]]</f>
        <v>8750</v>
      </c>
      <c r="K44" s="7" t="s">
        <v>570</v>
      </c>
      <c r="L44" s="7" t="s">
        <v>282</v>
      </c>
    </row>
    <row r="45" spans="1:12">
      <c r="A45" s="19">
        <v>41</v>
      </c>
      <c r="B45" s="19" t="s">
        <v>380</v>
      </c>
      <c r="C45" s="19" t="s">
        <v>59</v>
      </c>
      <c r="D45" s="19">
        <v>8</v>
      </c>
      <c r="E45" s="179">
        <v>20000</v>
      </c>
      <c r="F45" s="487">
        <v>0.875</v>
      </c>
      <c r="G45" s="22">
        <v>2</v>
      </c>
      <c r="H45" s="174">
        <v>17500</v>
      </c>
      <c r="I45" s="174">
        <f>+Таблица13[[#This Row],[Հաշվեկշիռային ընդհանուր արժեքը/դրամ/]]/Таблица13[[#This Row],[քանակ]]</f>
        <v>1250</v>
      </c>
      <c r="J45" s="174">
        <f>+Таблица13[[#This Row],[Ընդամենը սկզբնական արժեք]]-Таблица13[[#This Row],[Մաշված. գումար]]</f>
        <v>2500</v>
      </c>
      <c r="K45" s="7"/>
      <c r="L45" s="7" t="s">
        <v>282</v>
      </c>
    </row>
    <row r="46" spans="1:12">
      <c r="A46" s="50">
        <v>42</v>
      </c>
      <c r="B46" s="50" t="s">
        <v>381</v>
      </c>
      <c r="C46" s="50" t="s">
        <v>59</v>
      </c>
      <c r="D46" s="50">
        <v>8</v>
      </c>
      <c r="E46" s="484"/>
      <c r="F46" s="50"/>
      <c r="G46" s="176">
        <v>5</v>
      </c>
      <c r="H46" s="485"/>
      <c r="I46" s="485" t="s">
        <v>382</v>
      </c>
      <c r="J46" s="485" t="s">
        <v>383</v>
      </c>
      <c r="K46" s="51" t="s">
        <v>570</v>
      </c>
      <c r="L46" s="51" t="s">
        <v>282</v>
      </c>
    </row>
    <row r="47" spans="1:12">
      <c r="A47" s="35">
        <v>43</v>
      </c>
      <c r="B47" s="35" t="s">
        <v>650</v>
      </c>
      <c r="C47" s="35" t="s">
        <v>59</v>
      </c>
      <c r="D47" s="35">
        <v>8</v>
      </c>
      <c r="E47" s="482"/>
      <c r="F47" s="35"/>
      <c r="G47" s="36">
        <v>1</v>
      </c>
      <c r="H47" s="465"/>
      <c r="I47" s="465" t="s">
        <v>384</v>
      </c>
      <c r="J47" s="465" t="s">
        <v>384</v>
      </c>
      <c r="K47" s="37" t="s">
        <v>570</v>
      </c>
      <c r="L47" s="37" t="s">
        <v>282</v>
      </c>
    </row>
    <row r="48" spans="1:12">
      <c r="A48" s="19">
        <v>44</v>
      </c>
      <c r="B48" s="19" t="s">
        <v>385</v>
      </c>
      <c r="C48" s="19" t="s">
        <v>59</v>
      </c>
      <c r="D48" s="19">
        <v>10</v>
      </c>
      <c r="E48" s="179">
        <v>100000</v>
      </c>
      <c r="F48" s="486">
        <v>0.7</v>
      </c>
      <c r="G48" s="22">
        <v>1</v>
      </c>
      <c r="H48" s="174">
        <v>70000</v>
      </c>
      <c r="I48" s="174">
        <f>+Таблица13[[#This Row],[Հաշվեկշիռային ընդհանուր արժեքը/դրամ/]]/Таблица13[[#This Row],[քանակ]]</f>
        <v>30000</v>
      </c>
      <c r="J48" s="174">
        <f>+Таблица13[[#This Row],[Ընդամենը սկզբնական արժեք]]-Таблица13[[#This Row],[Մաշված. գումար]]</f>
        <v>30000</v>
      </c>
      <c r="K48" s="7"/>
      <c r="L48" s="7" t="s">
        <v>282</v>
      </c>
    </row>
    <row r="49" spans="1:12">
      <c r="A49" s="19">
        <v>45</v>
      </c>
      <c r="B49" s="19" t="s">
        <v>386</v>
      </c>
      <c r="C49" s="19" t="s">
        <v>59</v>
      </c>
      <c r="D49" s="19">
        <v>10</v>
      </c>
      <c r="E49" s="179">
        <v>16000</v>
      </c>
      <c r="F49" s="486">
        <v>0.7</v>
      </c>
      <c r="G49" s="22">
        <v>4</v>
      </c>
      <c r="H49" s="174">
        <v>11200</v>
      </c>
      <c r="I49" s="174">
        <f>+Таблица13[[#This Row],[Հաշվեկշիռային ընդհանուր արժեքը/դրամ/]]/Таблица13[[#This Row],[քանակ]]</f>
        <v>1200</v>
      </c>
      <c r="J49" s="179">
        <f>+Таблица13[[#This Row],[Ընդամենը սկզբնական արժեք]]-Таблица13[[#This Row],[Մաշված. գումար]]</f>
        <v>4800</v>
      </c>
      <c r="K49" s="7"/>
      <c r="L49" s="7" t="s">
        <v>282</v>
      </c>
    </row>
    <row r="50" spans="1:12" ht="30">
      <c r="A50" s="19">
        <v>46</v>
      </c>
      <c r="B50" s="19" t="s">
        <v>387</v>
      </c>
      <c r="C50" s="19"/>
      <c r="D50" s="19">
        <v>12</v>
      </c>
      <c r="E50" s="179">
        <v>630000</v>
      </c>
      <c r="F50" s="486">
        <v>0.57999999999999996</v>
      </c>
      <c r="G50" s="22">
        <v>1</v>
      </c>
      <c r="H50" s="174">
        <v>365400</v>
      </c>
      <c r="I50" s="174">
        <f>+Таблица13[[#This Row],[Հաշվեկշիռային ընդհանուր արժեքը/դրամ/]]/Таблица13[[#This Row],[քանակ]]</f>
        <v>264600</v>
      </c>
      <c r="J50" s="179">
        <f>+Таблица13[[#This Row],[Ընդամենը սկզբնական արժեք]]-Таблица13[[#This Row],[Մաշված. գումար]]</f>
        <v>264600</v>
      </c>
      <c r="K50" s="7"/>
      <c r="L50" s="7" t="s">
        <v>282</v>
      </c>
    </row>
    <row r="51" spans="1:12">
      <c r="A51" s="27"/>
      <c r="B51" s="27" t="s">
        <v>664</v>
      </c>
      <c r="C51" s="27"/>
      <c r="D51" s="27"/>
      <c r="E51" s="483"/>
      <c r="F51" s="27"/>
      <c r="G51" s="27"/>
      <c r="H51" s="483"/>
      <c r="I51" s="483"/>
      <c r="J51" s="483"/>
      <c r="K51" s="38"/>
      <c r="L51" s="38"/>
    </row>
    <row r="52" spans="1:12" ht="45">
      <c r="A52" s="491">
        <v>47</v>
      </c>
      <c r="B52" s="491" t="s">
        <v>388</v>
      </c>
      <c r="C52" s="491" t="s">
        <v>59</v>
      </c>
      <c r="D52" s="491">
        <v>10</v>
      </c>
      <c r="E52" s="492">
        <v>4200000</v>
      </c>
      <c r="F52" s="493">
        <v>0.7</v>
      </c>
      <c r="G52" s="494">
        <v>1</v>
      </c>
      <c r="H52" s="495">
        <f>+Таблица13[[#This Row],[Ընդամենը սկզբնական արժեք]]-Таблица13[[#This Row],[Հաշվեկշիռային ընդհանուր արժեքը/դրամ/]]</f>
        <v>2940000</v>
      </c>
      <c r="I52" s="495">
        <v>1260000</v>
      </c>
      <c r="J52" s="492">
        <v>1260000</v>
      </c>
      <c r="K52" s="496" t="s">
        <v>651</v>
      </c>
      <c r="L52" s="496" t="s">
        <v>217</v>
      </c>
    </row>
    <row r="53" spans="1:12">
      <c r="A53" s="19">
        <v>48</v>
      </c>
      <c r="B53" s="19" t="s">
        <v>389</v>
      </c>
      <c r="C53" s="19" t="s">
        <v>59</v>
      </c>
      <c r="D53" s="19">
        <v>8</v>
      </c>
      <c r="E53" s="179">
        <v>60000</v>
      </c>
      <c r="F53" s="487">
        <v>0.875</v>
      </c>
      <c r="G53" s="22">
        <v>300</v>
      </c>
      <c r="H53" s="174">
        <v>52500</v>
      </c>
      <c r="I53" s="179">
        <f>+Таблица13[[#This Row],[Հաշվեկշիռային ընդհանուր արժեքը/դրամ/]]/Таблица13[[#This Row],[քանակ]]</f>
        <v>25</v>
      </c>
      <c r="J53" s="179">
        <f>+Таблица13[[#This Row],[Ընդամենը սկզբնական արժեք]]-Таблица13[[#This Row],[Մաշված. գումար]]</f>
        <v>7500</v>
      </c>
      <c r="K53" s="7"/>
      <c r="L53" s="7" t="s">
        <v>282</v>
      </c>
    </row>
    <row r="54" spans="1:12">
      <c r="A54" s="19">
        <v>49</v>
      </c>
      <c r="B54" s="19" t="s">
        <v>390</v>
      </c>
      <c r="C54" s="19" t="s">
        <v>59</v>
      </c>
      <c r="D54" s="19">
        <v>8</v>
      </c>
      <c r="E54" s="179">
        <v>42000</v>
      </c>
      <c r="F54" s="487">
        <v>0.875</v>
      </c>
      <c r="G54" s="22">
        <v>300</v>
      </c>
      <c r="H54" s="174">
        <v>36750</v>
      </c>
      <c r="I54" s="179">
        <f>+Таблица13[[#This Row],[Հաշվեկշիռային ընդհանուր արժեքը/դրամ/]]/Таблица13[[#This Row],[քանակ]]</f>
        <v>17.5</v>
      </c>
      <c r="J54" s="179">
        <f>+Таблица13[[#This Row],[Ընդամենը սկզբնական արժեք]]-Таблица13[[#This Row],[Մաշված. գումար]]</f>
        <v>5250</v>
      </c>
      <c r="K54" s="7"/>
      <c r="L54" s="7" t="s">
        <v>282</v>
      </c>
    </row>
    <row r="55" spans="1:12" ht="30">
      <c r="A55" s="19">
        <v>50</v>
      </c>
      <c r="B55" s="19" t="s">
        <v>391</v>
      </c>
      <c r="C55" s="19" t="s">
        <v>59</v>
      </c>
      <c r="D55" s="19">
        <v>8</v>
      </c>
      <c r="E55" s="179">
        <v>100000</v>
      </c>
      <c r="F55" s="487">
        <v>0.875</v>
      </c>
      <c r="G55" s="22">
        <v>50</v>
      </c>
      <c r="H55" s="174">
        <v>87500</v>
      </c>
      <c r="I55" s="179">
        <f>+Таблица13[[#This Row],[Հաշվեկշիռային ընդհանուր արժեքը/դրամ/]]/Таблица13[[#This Row],[քանակ]]</f>
        <v>250</v>
      </c>
      <c r="J55" s="179">
        <f>+Таблица13[[#This Row],[Ընդամենը սկզբնական արժեք]]-Таблица13[[#This Row],[Մաշված. գումար]]</f>
        <v>12500</v>
      </c>
      <c r="K55" s="7"/>
      <c r="L55" s="7" t="s">
        <v>282</v>
      </c>
    </row>
    <row r="56" spans="1:12" ht="30">
      <c r="A56" s="19">
        <v>51</v>
      </c>
      <c r="B56" s="19" t="s">
        <v>392</v>
      </c>
      <c r="C56" s="19" t="s">
        <v>59</v>
      </c>
      <c r="D56" s="19">
        <v>8</v>
      </c>
      <c r="E56" s="179">
        <v>300000</v>
      </c>
      <c r="F56" s="487">
        <v>0.875</v>
      </c>
      <c r="G56" s="19">
        <v>300</v>
      </c>
      <c r="H56" s="179">
        <v>262500</v>
      </c>
      <c r="I56" s="179">
        <f>+Таблица13[[#This Row],[Հաշվեկշիռային ընդհանուր արժեքը/դրամ/]]/Таблица13[[#This Row],[քանակ]]</f>
        <v>125</v>
      </c>
      <c r="J56" s="179">
        <f>+Таблица13[[#This Row],[Ընդամենը սկզբնական արժեք]]-Таблица13[[#This Row],[Մաշված. գումար]]</f>
        <v>37500</v>
      </c>
      <c r="K56" s="7"/>
      <c r="L56" s="7" t="s">
        <v>282</v>
      </c>
    </row>
    <row r="57" spans="1:12">
      <c r="A57" s="19">
        <v>52</v>
      </c>
      <c r="B57" s="19" t="s">
        <v>393</v>
      </c>
      <c r="C57" s="19" t="s">
        <v>59</v>
      </c>
      <c r="D57" s="19">
        <v>8</v>
      </c>
      <c r="E57" s="179">
        <v>50000</v>
      </c>
      <c r="F57" s="487">
        <v>0.875</v>
      </c>
      <c r="G57" s="19">
        <v>50</v>
      </c>
      <c r="H57" s="179">
        <v>43750</v>
      </c>
      <c r="I57" s="179">
        <f>+Таблица13[[#This Row],[Հաշվեկշիռային ընդհանուր արժեքը/դրամ/]]/Таблица13[[#This Row],[քանակ]]</f>
        <v>125</v>
      </c>
      <c r="J57" s="179">
        <f>+Таблица13[[#This Row],[Ընդամենը սկզբնական արժեք]]-Таблица13[[#This Row],[Մաշված. գումար]]</f>
        <v>6250</v>
      </c>
      <c r="K57" s="7"/>
      <c r="L57" s="7" t="s">
        <v>282</v>
      </c>
    </row>
    <row r="58" spans="1:12">
      <c r="A58" s="19">
        <v>53</v>
      </c>
      <c r="B58" s="19" t="s">
        <v>394</v>
      </c>
      <c r="C58" s="19" t="s">
        <v>59</v>
      </c>
      <c r="D58" s="19">
        <v>8</v>
      </c>
      <c r="E58" s="179">
        <v>15000</v>
      </c>
      <c r="F58" s="487">
        <v>0.875</v>
      </c>
      <c r="G58" s="19">
        <v>30</v>
      </c>
      <c r="H58" s="179">
        <v>13125</v>
      </c>
      <c r="I58" s="179">
        <f>+Таблица13[[#This Row],[Հաշվեկշիռային ընդհանուր արժեքը/դրամ/]]/Таблица13[[#This Row],[քանակ]]</f>
        <v>62.5</v>
      </c>
      <c r="J58" s="179">
        <f>+Таблица13[[#This Row],[Ընդամենը սկզբնական արժեք]]-Таблица13[[#This Row],[Մաշված. գումար]]</f>
        <v>1875</v>
      </c>
      <c r="K58" s="7"/>
      <c r="L58" s="7" t="s">
        <v>282</v>
      </c>
    </row>
    <row r="59" spans="1:12">
      <c r="A59" s="19">
        <v>54</v>
      </c>
      <c r="B59" s="19" t="s">
        <v>395</v>
      </c>
      <c r="C59" s="19" t="s">
        <v>59</v>
      </c>
      <c r="D59" s="19">
        <v>8</v>
      </c>
      <c r="E59" s="179">
        <v>5000</v>
      </c>
      <c r="F59" s="487">
        <v>0.875</v>
      </c>
      <c r="G59" s="19">
        <v>20</v>
      </c>
      <c r="H59" s="179">
        <v>4375</v>
      </c>
      <c r="I59" s="179">
        <f>+Таблица13[[#This Row],[Հաշվեկշիռային ընդհանուր արժեքը/դրամ/]]/Таблица13[[#This Row],[քանակ]]</f>
        <v>31.25</v>
      </c>
      <c r="J59" s="179">
        <f>+Таблица13[[#This Row],[Ընդամենը սկզբնական արժեք]]-Таблица13[[#This Row],[Մաշված. գումար]]</f>
        <v>625</v>
      </c>
      <c r="K59" s="7"/>
      <c r="L59" s="7" t="s">
        <v>282</v>
      </c>
    </row>
    <row r="60" spans="1:12">
      <c r="A60" s="19">
        <v>55</v>
      </c>
      <c r="B60" s="19" t="s">
        <v>396</v>
      </c>
      <c r="C60" s="19" t="s">
        <v>59</v>
      </c>
      <c r="D60" s="19">
        <v>8</v>
      </c>
      <c r="E60" s="179">
        <v>48000</v>
      </c>
      <c r="F60" s="487">
        <v>0.875</v>
      </c>
      <c r="G60" s="19">
        <v>60</v>
      </c>
      <c r="H60" s="179">
        <v>42000</v>
      </c>
      <c r="I60" s="179">
        <f>+Таблица13[[#This Row],[Հաշվեկշիռային ընդհանուր արժեքը/դրամ/]]/Таблица13[[#This Row],[քանակ]]</f>
        <v>100</v>
      </c>
      <c r="J60" s="179">
        <f>+Таблица13[[#This Row],[Ընդամենը սկզբնական արժեք]]-Таблица13[[#This Row],[Մաշված. գումար]]</f>
        <v>6000</v>
      </c>
      <c r="K60" s="7"/>
      <c r="L60" s="7" t="s">
        <v>282</v>
      </c>
    </row>
    <row r="61" spans="1:12">
      <c r="A61" s="19">
        <v>56</v>
      </c>
      <c r="B61" s="19" t="s">
        <v>397</v>
      </c>
      <c r="C61" s="19" t="s">
        <v>59</v>
      </c>
      <c r="D61" s="19">
        <v>8</v>
      </c>
      <c r="E61" s="179">
        <v>84000</v>
      </c>
      <c r="F61" s="487">
        <v>0.875</v>
      </c>
      <c r="G61" s="19">
        <v>30</v>
      </c>
      <c r="H61" s="179">
        <v>73500</v>
      </c>
      <c r="I61" s="179">
        <f>+Таблица13[[#This Row],[Հաշվեկշիռային ընդհանուր արժեքը/դրամ/]]/Таблица13[[#This Row],[քանակ]]</f>
        <v>350</v>
      </c>
      <c r="J61" s="179">
        <f>+Таблица13[[#This Row],[Ընդամենը սկզբնական արժեք]]-Таблица13[[#This Row],[Մաշված. գումար]]</f>
        <v>10500</v>
      </c>
      <c r="K61" s="7"/>
      <c r="L61" s="7" t="s">
        <v>282</v>
      </c>
    </row>
    <row r="62" spans="1:12">
      <c r="A62" s="19">
        <v>57</v>
      </c>
      <c r="B62" s="19" t="s">
        <v>398</v>
      </c>
      <c r="C62" s="19" t="s">
        <v>59</v>
      </c>
      <c r="D62" s="19">
        <v>8</v>
      </c>
      <c r="E62" s="179">
        <v>60000</v>
      </c>
      <c r="F62" s="487">
        <v>0.875</v>
      </c>
      <c r="G62" s="19">
        <v>30</v>
      </c>
      <c r="H62" s="179">
        <v>52500</v>
      </c>
      <c r="I62" s="179">
        <f>+Таблица13[[#This Row],[Հաշվեկշիռային ընդհանուր արժեքը/դրամ/]]/Таблица13[[#This Row],[քանակ]]</f>
        <v>250</v>
      </c>
      <c r="J62" s="179">
        <f>+Таблица13[[#This Row],[Ընդամենը սկզբնական արժեք]]-Таблица13[[#This Row],[Մաշված. գումար]]</f>
        <v>7500</v>
      </c>
      <c r="K62" s="7"/>
      <c r="L62" s="7" t="s">
        <v>282</v>
      </c>
    </row>
    <row r="63" spans="1:12">
      <c r="A63" s="19">
        <v>58</v>
      </c>
      <c r="B63" s="19" t="s">
        <v>399</v>
      </c>
      <c r="C63" s="19" t="s">
        <v>59</v>
      </c>
      <c r="D63" s="19">
        <v>5</v>
      </c>
      <c r="E63" s="179">
        <v>0</v>
      </c>
      <c r="F63" s="486">
        <v>1</v>
      </c>
      <c r="G63" s="19">
        <v>100</v>
      </c>
      <c r="H63" s="179"/>
      <c r="I63" s="179">
        <v>0</v>
      </c>
      <c r="J63" s="179">
        <v>0</v>
      </c>
      <c r="K63" s="7"/>
      <c r="L63" s="7" t="s">
        <v>282</v>
      </c>
    </row>
    <row r="64" spans="1:12">
      <c r="A64" s="19">
        <v>59</v>
      </c>
      <c r="B64" s="19" t="s">
        <v>400</v>
      </c>
      <c r="C64" s="19" t="s">
        <v>59</v>
      </c>
      <c r="D64" s="19">
        <v>8</v>
      </c>
      <c r="E64" s="179">
        <v>75000</v>
      </c>
      <c r="F64" s="487">
        <v>0.875</v>
      </c>
      <c r="G64" s="19">
        <v>50</v>
      </c>
      <c r="H64" s="179">
        <v>65625</v>
      </c>
      <c r="I64" s="179">
        <f>+Таблица13[[#This Row],[Հաշվեկշիռային ընդհանուր արժեքը/դրամ/]]/Таблица13[[#This Row],[քանակ]]</f>
        <v>187.5</v>
      </c>
      <c r="J64" s="179">
        <f>+Таблица13[[#This Row],[Ընդամենը սկզբնական արժեք]]-Таблица13[[#This Row],[Մաշված. գումար]]</f>
        <v>9375</v>
      </c>
      <c r="K64" s="7"/>
      <c r="L64" s="7" t="s">
        <v>282</v>
      </c>
    </row>
    <row r="65" spans="1:12">
      <c r="A65" s="19">
        <v>60</v>
      </c>
      <c r="B65" s="19" t="s">
        <v>401</v>
      </c>
      <c r="C65" s="19" t="s">
        <v>59</v>
      </c>
      <c r="D65" s="19">
        <v>8</v>
      </c>
      <c r="E65" s="179">
        <v>65000</v>
      </c>
      <c r="F65" s="487">
        <v>0.875</v>
      </c>
      <c r="G65" s="19">
        <v>50</v>
      </c>
      <c r="H65" s="179">
        <v>56875</v>
      </c>
      <c r="I65" s="179">
        <f>+Таблица13[[#This Row],[Հաշվեկշիռային ընդհանուր արժեքը/դրամ/]]/Таблица13[[#This Row],[քանակ]]</f>
        <v>162.5</v>
      </c>
      <c r="J65" s="179">
        <f>+Таблица13[[#This Row],[Ընդամենը սկզբնական արժեք]]-Таблица13[[#This Row],[Մաշված. գումար]]</f>
        <v>8125</v>
      </c>
      <c r="K65" s="7"/>
      <c r="L65" s="7" t="s">
        <v>282</v>
      </c>
    </row>
    <row r="66" spans="1:12">
      <c r="A66" s="19">
        <v>61</v>
      </c>
      <c r="B66" s="19" t="s">
        <v>402</v>
      </c>
      <c r="C66" s="19" t="s">
        <v>59</v>
      </c>
      <c r="D66" s="19">
        <v>8</v>
      </c>
      <c r="E66" s="179">
        <v>11400</v>
      </c>
      <c r="F66" s="487">
        <v>0.875</v>
      </c>
      <c r="G66" s="19">
        <v>30</v>
      </c>
      <c r="H66" s="179">
        <v>9975</v>
      </c>
      <c r="I66" s="179">
        <f>+Таблица13[[#This Row],[Հաշվեկշիռային ընդհանուր արժեքը/դրամ/]]/Таблица13[[#This Row],[քանակ]]</f>
        <v>47.5</v>
      </c>
      <c r="J66" s="179">
        <f>+Таблица13[[#This Row],[Ընդամենը սկզբնական արժեք]]-Таблица13[[#This Row],[Մաշված. գումար]]</f>
        <v>1425</v>
      </c>
      <c r="K66" s="7"/>
      <c r="L66" s="7" t="s">
        <v>282</v>
      </c>
    </row>
    <row r="67" spans="1:12">
      <c r="A67" s="19">
        <v>62</v>
      </c>
      <c r="B67" s="19" t="s">
        <v>403</v>
      </c>
      <c r="C67" s="19" t="s">
        <v>59</v>
      </c>
      <c r="D67" s="19">
        <v>8</v>
      </c>
      <c r="E67" s="179">
        <v>6000</v>
      </c>
      <c r="F67" s="487">
        <v>0.875</v>
      </c>
      <c r="G67" s="19">
        <v>30</v>
      </c>
      <c r="H67" s="179">
        <v>5250</v>
      </c>
      <c r="I67" s="179">
        <f>+Таблица13[[#This Row],[Հաշվեկշիռային ընդհանուր արժեքը/դրամ/]]/Таблица13[[#This Row],[քանակ]]</f>
        <v>25</v>
      </c>
      <c r="J67" s="179">
        <f>+Таблица13[[#This Row],[Ընդամենը սկզբնական արժեք]]-Таблица13[[#This Row],[Մաշված. գումար]]</f>
        <v>750</v>
      </c>
      <c r="K67" s="7"/>
      <c r="L67" s="7" t="s">
        <v>282</v>
      </c>
    </row>
    <row r="68" spans="1:12">
      <c r="A68" s="19">
        <v>63</v>
      </c>
      <c r="B68" s="19" t="s">
        <v>404</v>
      </c>
      <c r="C68" s="19" t="s">
        <v>59</v>
      </c>
      <c r="D68" s="19">
        <v>8</v>
      </c>
      <c r="E68" s="179">
        <v>57000</v>
      </c>
      <c r="F68" s="487">
        <v>0.875</v>
      </c>
      <c r="G68" s="19">
        <v>30</v>
      </c>
      <c r="H68" s="179">
        <v>49875</v>
      </c>
      <c r="I68" s="179">
        <f>+Таблица13[[#This Row],[Հաշվեկշիռային ընդհանուր արժեքը/դրամ/]]/Таблица13[[#This Row],[քանակ]]</f>
        <v>237.5</v>
      </c>
      <c r="J68" s="179">
        <f>+Таблица13[[#This Row],[Ընդամենը սկզբնական արժեք]]-Таблица13[[#This Row],[Մաշված. գումար]]</f>
        <v>7125</v>
      </c>
      <c r="K68" s="7"/>
      <c r="L68" s="7" t="s">
        <v>282</v>
      </c>
    </row>
    <row r="69" spans="1:12" ht="45">
      <c r="A69" s="19">
        <v>64</v>
      </c>
      <c r="B69" s="27" t="s">
        <v>365</v>
      </c>
      <c r="C69" s="27" t="s">
        <v>59</v>
      </c>
      <c r="D69" s="27">
        <v>10</v>
      </c>
      <c r="E69" s="483">
        <v>80000</v>
      </c>
      <c r="F69" s="488">
        <v>0.1</v>
      </c>
      <c r="G69" s="27">
        <v>1</v>
      </c>
      <c r="H69" s="483">
        <v>8000</v>
      </c>
      <c r="I69" s="483">
        <f>+Таблица13[[#This Row],[Հաշվեկշիռային ընդհանուր արժեքը/դրամ/]]/Таблица13[[#This Row],[քանակ]]</f>
        <v>72000</v>
      </c>
      <c r="J69" s="483">
        <f>+Таблица13[[#This Row],[Ընդամենը սկզբնական արժեք]]-Таблица13[[#This Row],[Մաշված. գումար]]</f>
        <v>72000</v>
      </c>
      <c r="K69" s="38" t="s">
        <v>276</v>
      </c>
      <c r="L69" s="7" t="s">
        <v>223</v>
      </c>
    </row>
    <row r="70" spans="1:12">
      <c r="A70" s="19">
        <v>65</v>
      </c>
      <c r="B70" s="27" t="s">
        <v>275</v>
      </c>
      <c r="C70" s="27" t="s">
        <v>59</v>
      </c>
      <c r="D70" s="27">
        <v>15</v>
      </c>
      <c r="E70" s="483">
        <v>249000</v>
      </c>
      <c r="F70" s="497">
        <v>6.7000000000000004E-2</v>
      </c>
      <c r="G70" s="27">
        <v>1</v>
      </c>
      <c r="H70" s="483">
        <v>16683</v>
      </c>
      <c r="I70" s="483">
        <f>+Таблица13[[#This Row],[Հաշվեկշիռային ընդհանուր արժեքը/դրամ/]]/Таблица13[[#This Row],[քանակ]]</f>
        <v>232317</v>
      </c>
      <c r="J70" s="483">
        <f>+Таблица13[[#This Row],[Ընդամենը սկզբնական արժեք]]-Таблица13[[#This Row],[Մաշված. գումար]]</f>
        <v>232317</v>
      </c>
      <c r="K70" s="38"/>
      <c r="L70" s="7" t="s">
        <v>223</v>
      </c>
    </row>
    <row r="71" spans="1:12" ht="45">
      <c r="A71" s="19">
        <v>66</v>
      </c>
      <c r="B71" s="27" t="s">
        <v>22</v>
      </c>
      <c r="C71" s="27" t="s">
        <v>59</v>
      </c>
      <c r="D71" s="27">
        <v>10</v>
      </c>
      <c r="E71" s="483">
        <v>8000</v>
      </c>
      <c r="F71" s="488">
        <v>0.1</v>
      </c>
      <c r="G71" s="27">
        <v>2</v>
      </c>
      <c r="H71" s="483">
        <v>800</v>
      </c>
      <c r="I71" s="483">
        <f>+Таблица13[[#This Row],[Հաշվեկշիռային ընդհանուր արժեքը/դրամ/]]/Таблица13[[#This Row],[քանակ]]</f>
        <v>3600</v>
      </c>
      <c r="J71" s="483">
        <f>+Таблица13[[#This Row],[Ընդամենը սկզբնական արժեք]]-Таблица13[[#This Row],[Մաշված. գումար]]</f>
        <v>7200</v>
      </c>
      <c r="K71" s="38" t="s">
        <v>276</v>
      </c>
      <c r="L71" s="7" t="s">
        <v>223</v>
      </c>
    </row>
    <row r="72" spans="1:12" ht="45">
      <c r="A72" s="19">
        <v>67</v>
      </c>
      <c r="B72" s="27" t="s">
        <v>19</v>
      </c>
      <c r="C72" s="27" t="s">
        <v>59</v>
      </c>
      <c r="D72" s="27">
        <v>10</v>
      </c>
      <c r="E72" s="483">
        <v>35000</v>
      </c>
      <c r="F72" s="488">
        <v>0.1</v>
      </c>
      <c r="G72" s="27">
        <v>1</v>
      </c>
      <c r="H72" s="483">
        <v>3500</v>
      </c>
      <c r="I72" s="483">
        <f>+Таблица13[[#This Row],[Հաշվեկշիռային ընդհանուր արժեքը/դրամ/]]/Таблица13[[#This Row],[քանակ]]</f>
        <v>31500</v>
      </c>
      <c r="J72" s="483">
        <f>+Таблица13[[#This Row],[Ընդամենը սկզբնական արժեք]]-Таблица13[[#This Row],[Մաշված. գումար]]</f>
        <v>31500</v>
      </c>
      <c r="K72" s="38" t="s">
        <v>276</v>
      </c>
      <c r="L72" s="7" t="s">
        <v>223</v>
      </c>
    </row>
    <row r="73" spans="1:12" ht="45">
      <c r="A73" s="19">
        <v>68</v>
      </c>
      <c r="B73" s="19" t="s">
        <v>819</v>
      </c>
      <c r="C73" s="19" t="s">
        <v>59</v>
      </c>
      <c r="D73" s="19">
        <v>50</v>
      </c>
      <c r="E73" s="179">
        <v>3220518</v>
      </c>
      <c r="F73" s="488">
        <v>0.02</v>
      </c>
      <c r="G73" s="19">
        <v>30</v>
      </c>
      <c r="H73" s="179">
        <v>64410</v>
      </c>
      <c r="I73" s="179">
        <f>+Таблица13[[#This Row],[Հաշվեկշիռային ընդհանուր արժեքը/դրամ/]]/Таблица13[[#This Row],[քանակ]]</f>
        <v>105203.6</v>
      </c>
      <c r="J73" s="179">
        <f>+Таблица13[[#This Row],[Ընդամենը սկզբնական արժեք]]-Таблица13[[#This Row],[Մաշված. գումար]]</f>
        <v>3156108</v>
      </c>
      <c r="K73" s="38" t="s">
        <v>276</v>
      </c>
      <c r="L73" s="7" t="s">
        <v>223</v>
      </c>
    </row>
    <row r="74" spans="1:12" ht="30">
      <c r="A74" s="19">
        <v>69</v>
      </c>
      <c r="B74" s="302" t="s">
        <v>144</v>
      </c>
      <c r="C74" s="302" t="s">
        <v>59</v>
      </c>
      <c r="D74" s="7">
        <v>30</v>
      </c>
      <c r="E74" s="174">
        <v>2100000</v>
      </c>
      <c r="F74" s="488">
        <v>0</v>
      </c>
      <c r="G74" s="22">
        <v>1</v>
      </c>
      <c r="H74" s="174"/>
      <c r="I74" s="174">
        <v>2100000</v>
      </c>
      <c r="J74" s="174">
        <v>2100000</v>
      </c>
      <c r="K74" s="7" t="s">
        <v>631</v>
      </c>
      <c r="L74" s="149" t="s">
        <v>870</v>
      </c>
    </row>
    <row r="75" spans="1:12" ht="25.5">
      <c r="A75" s="531">
        <v>70</v>
      </c>
      <c r="B75" s="528" t="s">
        <v>868</v>
      </c>
      <c r="C75" s="529" t="s">
        <v>59</v>
      </c>
      <c r="D75" s="526">
        <v>7</v>
      </c>
      <c r="E75" s="174">
        <v>5500</v>
      </c>
      <c r="F75" s="523">
        <v>0</v>
      </c>
      <c r="G75" s="174">
        <v>1</v>
      </c>
      <c r="H75" s="174">
        <v>0</v>
      </c>
      <c r="I75" s="174">
        <v>5500</v>
      </c>
      <c r="J75" s="174">
        <v>5500</v>
      </c>
      <c r="K75" s="7" t="s">
        <v>631</v>
      </c>
      <c r="L75" s="149" t="s">
        <v>870</v>
      </c>
    </row>
    <row r="76" spans="1:12" ht="22.5" customHeight="1">
      <c r="A76" s="19"/>
      <c r="B76" s="39" t="s">
        <v>628</v>
      </c>
      <c r="C76" s="39"/>
      <c r="D76" s="39"/>
      <c r="E76" s="39"/>
      <c r="F76" s="39"/>
      <c r="G76" s="39"/>
      <c r="H76" s="39"/>
      <c r="I76" s="39"/>
      <c r="J76" s="324">
        <f>SUBTOTAL(109,J4:J74)</f>
        <v>60089001</v>
      </c>
      <c r="K76" s="40"/>
      <c r="L76" s="40"/>
    </row>
    <row r="78" spans="1:12" ht="35.25" customHeight="1">
      <c r="C78" s="623" t="s">
        <v>1046</v>
      </c>
      <c r="D78" s="623"/>
      <c r="E78" s="623"/>
      <c r="F78" s="623"/>
      <c r="H78" s="627" t="s">
        <v>1047</v>
      </c>
      <c r="I78" s="627"/>
    </row>
  </sheetData>
  <mergeCells count="4">
    <mergeCell ref="A2:L2"/>
    <mergeCell ref="K1:L1"/>
    <mergeCell ref="C78:F78"/>
    <mergeCell ref="H78:I78"/>
  </mergeCells>
  <pageMargins left="0.7" right="0.7" top="0.75" bottom="0.75" header="0.3" footer="0.3"/>
  <pageSetup paperSize="9" scale="80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43"/>
  <sheetViews>
    <sheetView workbookViewId="0">
      <selection activeCell="C43" sqref="C43:I43"/>
    </sheetView>
  </sheetViews>
  <sheetFormatPr defaultRowHeight="15"/>
  <cols>
    <col min="1" max="1" width="5.85546875" customWidth="1"/>
    <col min="2" max="2" width="23.5703125" customWidth="1"/>
    <col min="3" max="3" width="11" customWidth="1"/>
    <col min="4" max="4" width="8.85546875" customWidth="1"/>
    <col min="5" max="5" width="16.7109375" customWidth="1"/>
    <col min="6" max="6" width="14.140625" customWidth="1"/>
    <col min="7" max="7" width="10.42578125" customWidth="1"/>
    <col min="8" max="8" width="14.140625" customWidth="1"/>
    <col min="9" max="9" width="11.85546875" customWidth="1"/>
    <col min="10" max="10" width="15.7109375" customWidth="1"/>
    <col min="11" max="11" width="19.42578125" customWidth="1"/>
    <col min="12" max="12" width="12.7109375" customWidth="1"/>
  </cols>
  <sheetData>
    <row r="1" spans="1:12" ht="63" customHeight="1">
      <c r="K1" s="622" t="s">
        <v>1043</v>
      </c>
      <c r="L1" s="622"/>
    </row>
    <row r="2" spans="1:12" ht="43.5" customHeight="1">
      <c r="A2" s="625" t="s">
        <v>937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2" ht="74.25" customHeight="1">
      <c r="A3" s="234" t="s">
        <v>279</v>
      </c>
      <c r="B3" s="235" t="s">
        <v>52</v>
      </c>
      <c r="C3" s="235" t="s">
        <v>54</v>
      </c>
      <c r="D3" s="228" t="s">
        <v>28</v>
      </c>
      <c r="E3" s="228" t="s">
        <v>513</v>
      </c>
      <c r="F3" s="235" t="s">
        <v>853</v>
      </c>
      <c r="G3" s="235" t="s">
        <v>29</v>
      </c>
      <c r="H3" s="235" t="s">
        <v>897</v>
      </c>
      <c r="I3" s="228" t="s">
        <v>55</v>
      </c>
      <c r="J3" s="119" t="s">
        <v>347</v>
      </c>
      <c r="K3" s="235" t="s">
        <v>665</v>
      </c>
      <c r="L3" s="120" t="s">
        <v>27</v>
      </c>
    </row>
    <row r="4" spans="1:12">
      <c r="A4" s="20">
        <v>1</v>
      </c>
      <c r="B4" s="499" t="s">
        <v>164</v>
      </c>
      <c r="C4" s="122" t="s">
        <v>33</v>
      </c>
      <c r="D4" s="7">
        <v>80</v>
      </c>
      <c r="E4" s="45">
        <v>112226175</v>
      </c>
      <c r="F4" s="474">
        <v>0.93140000000000001</v>
      </c>
      <c r="G4" s="7">
        <v>1</v>
      </c>
      <c r="H4" s="45">
        <f>+Таблица2[[#This Row],[Ընդամենը սկզբնական արժեք]]-Таблица2[[#This Row],[Հաշվեկշիռային ընդհանուր արժեքը/դրամ/]]</f>
        <v>104528862</v>
      </c>
      <c r="I4" s="45">
        <v>7697313</v>
      </c>
      <c r="J4" s="45">
        <v>7697313</v>
      </c>
      <c r="K4" s="122" t="s">
        <v>538</v>
      </c>
      <c r="L4" s="123" t="s">
        <v>913</v>
      </c>
    </row>
    <row r="5" spans="1:12">
      <c r="A5" s="20">
        <v>2</v>
      </c>
      <c r="B5" s="499" t="s">
        <v>692</v>
      </c>
      <c r="C5" s="122" t="s">
        <v>33</v>
      </c>
      <c r="D5" s="7">
        <v>60</v>
      </c>
      <c r="E5" s="45">
        <v>1372488</v>
      </c>
      <c r="F5" s="577">
        <v>0.57540000000000002</v>
      </c>
      <c r="G5" s="7">
        <v>1</v>
      </c>
      <c r="H5" s="45">
        <f>+Таблица2[[#This Row],[Ընդամենը սկզբնական արժեք]]-Таблица2[[#This Row],[Հաշվեկշիռային ընդհանուր արժեքը/դրամ/]]</f>
        <v>789709</v>
      </c>
      <c r="I5" s="45">
        <v>582779</v>
      </c>
      <c r="J5" s="45">
        <v>582779</v>
      </c>
      <c r="K5" s="122" t="s">
        <v>474</v>
      </c>
      <c r="L5" s="123" t="s">
        <v>939</v>
      </c>
    </row>
    <row r="6" spans="1:12" ht="47.25" customHeight="1">
      <c r="A6" s="20">
        <v>3</v>
      </c>
      <c r="B6" s="499" t="s">
        <v>693</v>
      </c>
      <c r="C6" s="122" t="s">
        <v>405</v>
      </c>
      <c r="D6" s="7">
        <v>50</v>
      </c>
      <c r="E6" s="45">
        <v>1132875</v>
      </c>
      <c r="F6" s="577">
        <v>0.92159999999999997</v>
      </c>
      <c r="G6" s="7">
        <v>230</v>
      </c>
      <c r="H6" s="45">
        <f>+Таблица2[[#This Row],[Ընդամենը սկզբնական արժեք]]-Таблица2[[#This Row],[Հաշվեկշիռային ընդհանուր արժեքը/դրամ/]]</f>
        <v>1044058</v>
      </c>
      <c r="I6" s="45">
        <v>88817</v>
      </c>
      <c r="J6" s="45">
        <v>88817</v>
      </c>
      <c r="K6" s="122" t="s">
        <v>68</v>
      </c>
      <c r="L6" s="123" t="s">
        <v>940</v>
      </c>
    </row>
    <row r="7" spans="1:12">
      <c r="A7" s="20">
        <v>4</v>
      </c>
      <c r="B7" s="499" t="s">
        <v>439</v>
      </c>
      <c r="C7" s="122" t="s">
        <v>33</v>
      </c>
      <c r="D7" s="7">
        <v>10</v>
      </c>
      <c r="E7" s="45">
        <v>0</v>
      </c>
      <c r="F7" s="476">
        <v>1</v>
      </c>
      <c r="G7" s="7">
        <v>7719</v>
      </c>
      <c r="H7" s="45"/>
      <c r="I7" s="45">
        <v>0</v>
      </c>
      <c r="J7" s="45">
        <v>0</v>
      </c>
      <c r="K7" s="122" t="s">
        <v>561</v>
      </c>
      <c r="L7" s="123" t="s">
        <v>517</v>
      </c>
    </row>
    <row r="8" spans="1:12">
      <c r="A8" s="20">
        <v>5</v>
      </c>
      <c r="B8" s="499" t="s">
        <v>694</v>
      </c>
      <c r="C8" s="122" t="s">
        <v>33</v>
      </c>
      <c r="D8" s="7">
        <v>10</v>
      </c>
      <c r="E8" s="45">
        <v>304000</v>
      </c>
      <c r="F8" s="476">
        <v>0.8</v>
      </c>
      <c r="G8" s="7">
        <v>4</v>
      </c>
      <c r="H8" s="45">
        <v>243200</v>
      </c>
      <c r="I8" s="45">
        <f>+Таблица2[[#This Row],[Հաշվեկշիռային ընդհանուր արժեքը/դրամ/]]/Таблица2[[#This Row],[Քանակը]]</f>
        <v>15200</v>
      </c>
      <c r="J8" s="45">
        <f>+Таблица2[[#This Row],[Ընդամենը սկզբնական արժեք]]-Таблица2[[#This Row],[Մաշված. գումար]]</f>
        <v>60800</v>
      </c>
      <c r="K8" s="122" t="s">
        <v>561</v>
      </c>
      <c r="L8" s="123" t="s">
        <v>217</v>
      </c>
    </row>
    <row r="9" spans="1:12" ht="30">
      <c r="A9" s="20">
        <v>6</v>
      </c>
      <c r="B9" s="499" t="s">
        <v>695</v>
      </c>
      <c r="C9" s="122" t="s">
        <v>33</v>
      </c>
      <c r="D9" s="7">
        <v>10</v>
      </c>
      <c r="E9" s="45">
        <v>500000</v>
      </c>
      <c r="F9" s="476">
        <v>1</v>
      </c>
      <c r="G9" s="7">
        <v>1</v>
      </c>
      <c r="H9" s="45">
        <v>500000</v>
      </c>
      <c r="I9" s="45">
        <v>0</v>
      </c>
      <c r="J9" s="45">
        <v>0</v>
      </c>
      <c r="K9" s="122" t="s">
        <v>474</v>
      </c>
      <c r="L9" s="123" t="s">
        <v>914</v>
      </c>
    </row>
    <row r="10" spans="1:12">
      <c r="A10" s="20">
        <v>7</v>
      </c>
      <c r="B10" s="499" t="s">
        <v>708</v>
      </c>
      <c r="C10" s="122" t="s">
        <v>33</v>
      </c>
      <c r="D10" s="7">
        <v>8</v>
      </c>
      <c r="E10" s="45">
        <v>0</v>
      </c>
      <c r="F10" s="476">
        <v>1</v>
      </c>
      <c r="G10" s="7">
        <v>1</v>
      </c>
      <c r="H10" s="45"/>
      <c r="I10" s="45">
        <v>0</v>
      </c>
      <c r="J10" s="45">
        <v>0</v>
      </c>
      <c r="K10" s="122" t="s">
        <v>561</v>
      </c>
      <c r="L10" s="123" t="s">
        <v>215</v>
      </c>
    </row>
    <row r="11" spans="1:12">
      <c r="A11" s="20">
        <v>8</v>
      </c>
      <c r="B11" s="499" t="s">
        <v>696</v>
      </c>
      <c r="C11" s="122" t="s">
        <v>33</v>
      </c>
      <c r="D11" s="7">
        <v>5</v>
      </c>
      <c r="E11" s="45">
        <v>0</v>
      </c>
      <c r="F11" s="476">
        <v>1</v>
      </c>
      <c r="G11" s="7">
        <v>3</v>
      </c>
      <c r="H11" s="45"/>
      <c r="I11" s="45">
        <v>0</v>
      </c>
      <c r="J11" s="45">
        <v>0</v>
      </c>
      <c r="K11" s="122" t="s">
        <v>561</v>
      </c>
      <c r="L11" s="123" t="s">
        <v>691</v>
      </c>
    </row>
    <row r="12" spans="1:12">
      <c r="A12" s="20">
        <v>9</v>
      </c>
      <c r="B12" s="499" t="s">
        <v>211</v>
      </c>
      <c r="C12" s="122" t="s">
        <v>33</v>
      </c>
      <c r="D12" s="7">
        <v>7</v>
      </c>
      <c r="E12" s="45">
        <v>0</v>
      </c>
      <c r="F12" s="476">
        <v>1</v>
      </c>
      <c r="G12" s="7">
        <v>1</v>
      </c>
      <c r="H12" s="45"/>
      <c r="I12" s="45">
        <v>0</v>
      </c>
      <c r="J12" s="45">
        <v>0</v>
      </c>
      <c r="K12" s="122" t="s">
        <v>474</v>
      </c>
      <c r="L12" s="123" t="s">
        <v>354</v>
      </c>
    </row>
    <row r="13" spans="1:12">
      <c r="A13" s="20">
        <v>10</v>
      </c>
      <c r="B13" s="499" t="s">
        <v>211</v>
      </c>
      <c r="C13" s="122" t="s">
        <v>33</v>
      </c>
      <c r="D13" s="7">
        <v>7</v>
      </c>
      <c r="E13" s="45">
        <v>56000</v>
      </c>
      <c r="F13" s="502">
        <v>1</v>
      </c>
      <c r="G13" s="7">
        <v>1</v>
      </c>
      <c r="H13" s="45">
        <v>56000</v>
      </c>
      <c r="I13" s="45">
        <v>0</v>
      </c>
      <c r="J13" s="45">
        <v>0</v>
      </c>
      <c r="K13" s="122" t="s">
        <v>561</v>
      </c>
      <c r="L13" s="123" t="s">
        <v>282</v>
      </c>
    </row>
    <row r="14" spans="1:12" ht="30">
      <c r="A14" s="20">
        <v>11</v>
      </c>
      <c r="B14" s="499" t="s">
        <v>823</v>
      </c>
      <c r="C14" s="122" t="s">
        <v>33</v>
      </c>
      <c r="D14" s="7">
        <v>15</v>
      </c>
      <c r="E14" s="45">
        <v>100000</v>
      </c>
      <c r="F14" s="502">
        <v>0.66700000000000004</v>
      </c>
      <c r="G14" s="7">
        <v>1</v>
      </c>
      <c r="H14" s="45">
        <v>66700</v>
      </c>
      <c r="I14" s="45">
        <f>+Таблица2[[#This Row],[Հաշվեկշիռային ընդհանուր արժեքը/դրամ/]]/Таблица2[[#This Row],[Քանակը]]</f>
        <v>33300</v>
      </c>
      <c r="J14" s="45">
        <f>+Таблица2[[#This Row],[Ընդամենը սկզբնական արժեք]]-Таблица2[[#This Row],[Մաշված. գումար]]</f>
        <v>33300</v>
      </c>
      <c r="K14" s="122" t="s">
        <v>561</v>
      </c>
      <c r="L14" s="123" t="s">
        <v>215</v>
      </c>
    </row>
    <row r="15" spans="1:12" ht="30">
      <c r="A15" s="20">
        <v>12</v>
      </c>
      <c r="B15" s="499" t="s">
        <v>697</v>
      </c>
      <c r="C15" s="122" t="s">
        <v>33</v>
      </c>
      <c r="D15" s="7">
        <v>10</v>
      </c>
      <c r="E15" s="45">
        <v>680000</v>
      </c>
      <c r="F15" s="476">
        <v>0.8</v>
      </c>
      <c r="G15" s="7">
        <v>167</v>
      </c>
      <c r="H15" s="45">
        <v>544000</v>
      </c>
      <c r="I15" s="45">
        <f>+Таблица2[[#This Row],[Հաշվեկշիռային ընդհանուր արժեքը/դրամ/]]/Таблица2[[#This Row],[Քանակը]]</f>
        <v>814.3712574850299</v>
      </c>
      <c r="J15" s="45">
        <f>+Таблица2[[#This Row],[Ընդամենը սկզբնական արժեք]]-Таблица2[[#This Row],[Մաշված. գումար]]</f>
        <v>136000</v>
      </c>
      <c r="K15" s="122" t="s">
        <v>561</v>
      </c>
      <c r="L15" s="123" t="s">
        <v>217</v>
      </c>
    </row>
    <row r="16" spans="1:12" ht="30">
      <c r="A16" s="20">
        <v>13</v>
      </c>
      <c r="B16" s="499" t="s">
        <v>698</v>
      </c>
      <c r="C16" s="122" t="s">
        <v>33</v>
      </c>
      <c r="D16" s="7">
        <v>10</v>
      </c>
      <c r="E16" s="45">
        <v>150000</v>
      </c>
      <c r="F16" s="476">
        <v>0.6</v>
      </c>
      <c r="G16" s="7">
        <v>5</v>
      </c>
      <c r="H16" s="45">
        <v>90000</v>
      </c>
      <c r="I16" s="45">
        <f>+Таблица2[[#This Row],[Հաշվեկշիռային ընդհանուր արժեքը/դրամ/]]/Таблица2[[#This Row],[Քանակը]]</f>
        <v>12000</v>
      </c>
      <c r="J16" s="45">
        <f>+Таблица2[[#This Row],[Ընդամենը սկզբնական արժեք]]-Таблица2[[#This Row],[Մաշված. գումար]]</f>
        <v>60000</v>
      </c>
      <c r="K16" s="122" t="s">
        <v>561</v>
      </c>
      <c r="L16" s="123" t="s">
        <v>220</v>
      </c>
    </row>
    <row r="17" spans="1:12" ht="30">
      <c r="A17" s="20">
        <v>14</v>
      </c>
      <c r="B17" s="499" t="s">
        <v>699</v>
      </c>
      <c r="C17" s="122" t="s">
        <v>407</v>
      </c>
      <c r="D17" s="7">
        <v>7</v>
      </c>
      <c r="E17" s="45">
        <v>90000</v>
      </c>
      <c r="F17" s="476">
        <v>0.71</v>
      </c>
      <c r="G17" s="7">
        <v>1</v>
      </c>
      <c r="H17" s="45">
        <v>63900</v>
      </c>
      <c r="I17" s="45">
        <f>+Таблица2[[#This Row],[Հաշվեկշիռային ընդհանուր արժեքը/դրամ/]]/Таблица2[[#This Row],[Քանակը]]</f>
        <v>26100</v>
      </c>
      <c r="J17" s="45">
        <f>+Таблица2[[#This Row],[Ընդամենը սկզբնական արժեք]]-Таблица2[[#This Row],[Մաշված. գումար]]</f>
        <v>26100</v>
      </c>
      <c r="K17" s="122" t="s">
        <v>561</v>
      </c>
      <c r="L17" s="123" t="s">
        <v>524</v>
      </c>
    </row>
    <row r="18" spans="1:12">
      <c r="A18" s="20">
        <v>15</v>
      </c>
      <c r="B18" s="499" t="s">
        <v>700</v>
      </c>
      <c r="C18" s="122" t="s">
        <v>408</v>
      </c>
      <c r="D18" s="7">
        <v>30</v>
      </c>
      <c r="E18" s="45">
        <v>4700000</v>
      </c>
      <c r="F18" s="505">
        <v>0.4</v>
      </c>
      <c r="G18" s="7">
        <v>2350</v>
      </c>
      <c r="H18" s="45">
        <v>1880000</v>
      </c>
      <c r="I18" s="45">
        <f>+Таблица2[[#This Row],[Հաշվեկշիռային ընդհանուր արժեքը/դրամ/]]/Таблица2[[#This Row],[Քանակը]]</f>
        <v>1200</v>
      </c>
      <c r="J18" s="45">
        <f>+Таблица2[[#This Row],[Ընդամենը սկզբնական արժեք]]-Таблица2[[#This Row],[Մաշված. գումար]]</f>
        <v>2820000</v>
      </c>
      <c r="K18" s="122" t="s">
        <v>561</v>
      </c>
      <c r="L18" s="123" t="s">
        <v>358</v>
      </c>
    </row>
    <row r="19" spans="1:12" ht="45">
      <c r="A19" s="20">
        <v>16</v>
      </c>
      <c r="B19" s="499" t="s">
        <v>938</v>
      </c>
      <c r="C19" s="122" t="s">
        <v>33</v>
      </c>
      <c r="D19" s="7">
        <v>10</v>
      </c>
      <c r="E19" s="45">
        <v>0</v>
      </c>
      <c r="F19" s="476">
        <v>1</v>
      </c>
      <c r="G19" s="7">
        <v>119</v>
      </c>
      <c r="H19" s="45"/>
      <c r="I19" s="45">
        <v>0</v>
      </c>
      <c r="J19" s="45">
        <v>0</v>
      </c>
      <c r="K19" s="122" t="s">
        <v>561</v>
      </c>
      <c r="L19" s="123" t="s">
        <v>690</v>
      </c>
    </row>
    <row r="20" spans="1:12" ht="30">
      <c r="A20" s="20">
        <v>17</v>
      </c>
      <c r="B20" s="499" t="s">
        <v>701</v>
      </c>
      <c r="C20" s="122" t="s">
        <v>33</v>
      </c>
      <c r="D20" s="7">
        <v>10</v>
      </c>
      <c r="E20" s="45">
        <v>126000</v>
      </c>
      <c r="F20" s="476">
        <v>0.6</v>
      </c>
      <c r="G20" s="7">
        <v>14</v>
      </c>
      <c r="H20" s="45">
        <v>75600</v>
      </c>
      <c r="I20" s="45">
        <f>+Таблица2[[#This Row],[Հաշվեկշիռային ընդհանուր արժեքը/դրամ/]]/Таблица2[[#This Row],[Քանակը]]</f>
        <v>3600</v>
      </c>
      <c r="J20" s="45">
        <f>+Таблица2[[#This Row],[Ընդամենը սկզբնական արժեք]]-Таблица2[[#This Row],[Մաշված. գումար]]</f>
        <v>50400</v>
      </c>
      <c r="K20" s="122" t="s">
        <v>561</v>
      </c>
      <c r="L20" s="123" t="s">
        <v>220</v>
      </c>
    </row>
    <row r="21" spans="1:12" ht="30">
      <c r="A21" s="20">
        <v>18</v>
      </c>
      <c r="B21" s="499" t="s">
        <v>702</v>
      </c>
      <c r="C21" s="122" t="s">
        <v>33</v>
      </c>
      <c r="D21" s="7">
        <v>12</v>
      </c>
      <c r="E21" s="45">
        <v>100000</v>
      </c>
      <c r="F21" s="505">
        <v>0.5</v>
      </c>
      <c r="G21" s="7">
        <v>1</v>
      </c>
      <c r="H21" s="45">
        <v>50000</v>
      </c>
      <c r="I21" s="45">
        <f>+Таблица2[[#This Row],[Հաշվեկշիռային ընդհանուր արժեքը/դրամ/]]/Таблица2[[#This Row],[Քանակը]]</f>
        <v>50000</v>
      </c>
      <c r="J21" s="45">
        <f>+Таблица2[[#This Row],[Ընդամենը սկզբնական արժեք]]-Таблица2[[#This Row],[Մաշված. գումար]]</f>
        <v>50000</v>
      </c>
      <c r="K21" s="122" t="s">
        <v>561</v>
      </c>
      <c r="L21" s="123" t="s">
        <v>220</v>
      </c>
    </row>
    <row r="22" spans="1:12" ht="30">
      <c r="A22" s="20">
        <v>19</v>
      </c>
      <c r="B22" s="499" t="s">
        <v>702</v>
      </c>
      <c r="C22" s="122" t="s">
        <v>33</v>
      </c>
      <c r="D22" s="7">
        <v>12</v>
      </c>
      <c r="E22" s="45">
        <v>100000</v>
      </c>
      <c r="F22" s="505">
        <v>0.5</v>
      </c>
      <c r="G22" s="7">
        <v>1</v>
      </c>
      <c r="H22" s="45">
        <v>50000</v>
      </c>
      <c r="I22" s="45">
        <f>+Таблица2[[#This Row],[Հաշվեկշիռային ընդհանուր արժեքը/դրամ/]]/Таблица2[[#This Row],[Քանակը]]</f>
        <v>50000</v>
      </c>
      <c r="J22" s="45">
        <f>+Таблица2[[#This Row],[Ընդամենը սկզբնական արժեք]]-Таблица2[[#This Row],[Մաշված. գումար]]</f>
        <v>50000</v>
      </c>
      <c r="K22" s="122" t="s">
        <v>474</v>
      </c>
      <c r="L22" s="123" t="s">
        <v>220</v>
      </c>
    </row>
    <row r="23" spans="1:12" ht="30">
      <c r="A23" s="20">
        <v>20</v>
      </c>
      <c r="B23" s="499" t="s">
        <v>703</v>
      </c>
      <c r="C23" s="122" t="s">
        <v>33</v>
      </c>
      <c r="D23" s="7">
        <v>10</v>
      </c>
      <c r="E23" s="45">
        <v>595000</v>
      </c>
      <c r="F23" s="476">
        <v>0.6</v>
      </c>
      <c r="G23" s="7">
        <v>17</v>
      </c>
      <c r="H23" s="45">
        <v>357000</v>
      </c>
      <c r="I23" s="45">
        <f>+Таблица2[[#This Row],[Հաշվեկշիռային ընդհանուր արժեքը/դրամ/]]/Таблица2[[#This Row],[Քանակը]]</f>
        <v>14000</v>
      </c>
      <c r="J23" s="45">
        <f>+Таблица2[[#This Row],[Ընդամենը սկզբնական արժեք]]-Таблица2[[#This Row],[Մաշված. գումար]]</f>
        <v>238000</v>
      </c>
      <c r="K23" s="122" t="s">
        <v>561</v>
      </c>
      <c r="L23" s="123" t="s">
        <v>220</v>
      </c>
    </row>
    <row r="24" spans="1:12">
      <c r="A24" s="506">
        <v>21</v>
      </c>
      <c r="B24" s="501" t="s">
        <v>704</v>
      </c>
      <c r="C24" s="130" t="s">
        <v>33</v>
      </c>
      <c r="D24" s="51">
        <v>10</v>
      </c>
      <c r="E24" s="78">
        <v>180000</v>
      </c>
      <c r="F24" s="504">
        <v>0.3</v>
      </c>
      <c r="G24" s="51">
        <v>3</v>
      </c>
      <c r="H24" s="78">
        <v>54000</v>
      </c>
      <c r="I24" s="78">
        <f>+Таблица2[[#This Row],[Հաշվեկշիռային ընդհանուր արժեքը/դրամ/]]/Таблица2[[#This Row],[Քանակը]]</f>
        <v>42000</v>
      </c>
      <c r="J24" s="78">
        <f>+Таблица2[[#This Row],[Ընդամենը սկզբնական արժեք]]-Таблица2[[#This Row],[Մաշված. գումար]]</f>
        <v>126000</v>
      </c>
      <c r="K24" s="130" t="s">
        <v>561</v>
      </c>
      <c r="L24" s="131" t="s">
        <v>821</v>
      </c>
    </row>
    <row r="25" spans="1:12">
      <c r="A25" s="20">
        <v>22</v>
      </c>
      <c r="B25" s="499" t="s">
        <v>705</v>
      </c>
      <c r="C25" s="122" t="s">
        <v>33</v>
      </c>
      <c r="D25" s="7">
        <v>12</v>
      </c>
      <c r="E25" s="45">
        <v>30000</v>
      </c>
      <c r="F25" s="502">
        <v>0.66700000000000004</v>
      </c>
      <c r="G25" s="7">
        <v>1</v>
      </c>
      <c r="H25" s="45">
        <v>20010</v>
      </c>
      <c r="I25" s="45">
        <f>+Таблица2[[#This Row],[Հաշվեկշիռային ընդհանուր արժեքը/դրամ/]]/Таблица2[[#This Row],[Քանակը]]</f>
        <v>9990</v>
      </c>
      <c r="J25" s="45">
        <f>+Таблица2[[#This Row],[Ընդամենը սկզբնական արժեք]]-Таблица2[[#This Row],[Մաշված. գումար]]</f>
        <v>9990</v>
      </c>
      <c r="K25" s="122" t="s">
        <v>561</v>
      </c>
      <c r="L25" s="123" t="s">
        <v>217</v>
      </c>
    </row>
    <row r="26" spans="1:12" s="43" customFormat="1">
      <c r="A26" s="506">
        <v>23</v>
      </c>
      <c r="B26" s="501" t="s">
        <v>127</v>
      </c>
      <c r="C26" s="130" t="s">
        <v>33</v>
      </c>
      <c r="D26" s="51">
        <v>10</v>
      </c>
      <c r="E26" s="78">
        <v>55000</v>
      </c>
      <c r="F26" s="504">
        <v>0.3</v>
      </c>
      <c r="G26" s="51">
        <v>1</v>
      </c>
      <c r="H26" s="78">
        <v>16500</v>
      </c>
      <c r="I26" s="78">
        <f>+Таблица2[[#This Row],[Հաշվեկշիռային ընդհանուր արժեքը/դրամ/]]/Таблица2[[#This Row],[Քանակը]]</f>
        <v>38500</v>
      </c>
      <c r="J26" s="78">
        <f>+Таблица2[[#This Row],[Ընդամենը սկզբնական արժեք]]-Таблица2[[#This Row],[Մաշված. գումար]]</f>
        <v>38500</v>
      </c>
      <c r="K26" s="130" t="s">
        <v>406</v>
      </c>
      <c r="L26" s="131" t="s">
        <v>821</v>
      </c>
    </row>
    <row r="27" spans="1:12">
      <c r="A27" s="507">
        <v>24</v>
      </c>
      <c r="B27" s="500" t="s">
        <v>213</v>
      </c>
      <c r="C27" s="126" t="s">
        <v>409</v>
      </c>
      <c r="D27" s="37">
        <v>5</v>
      </c>
      <c r="E27" s="53">
        <v>107100</v>
      </c>
      <c r="F27" s="503">
        <v>0.6</v>
      </c>
      <c r="G27" s="37">
        <v>15.3</v>
      </c>
      <c r="H27" s="53">
        <v>64260</v>
      </c>
      <c r="I27" s="53">
        <f>+Таблица2[[#This Row],[Հաշվեկշիռային ընդհանուր արժեքը/դրամ/]]/Таблица2[[#This Row],[Քանակը]]</f>
        <v>2800</v>
      </c>
      <c r="J27" s="53">
        <f>+Таблица2[[#This Row],[Ընդամենը սկզբնական արժեք]]-Таблица2[[#This Row],[Մաշված. գումար]]</f>
        <v>42840</v>
      </c>
      <c r="K27" s="126" t="s">
        <v>406</v>
      </c>
      <c r="L27" s="128" t="s">
        <v>821</v>
      </c>
    </row>
    <row r="28" spans="1:12">
      <c r="A28" s="20">
        <v>25</v>
      </c>
      <c r="B28" s="301" t="s">
        <v>19</v>
      </c>
      <c r="C28" s="21" t="s">
        <v>59</v>
      </c>
      <c r="D28" s="7">
        <v>10</v>
      </c>
      <c r="E28" s="45">
        <v>35000</v>
      </c>
      <c r="F28" s="476">
        <v>0.1</v>
      </c>
      <c r="G28" s="7">
        <v>1</v>
      </c>
      <c r="H28" s="45">
        <v>3500</v>
      </c>
      <c r="I28" s="78">
        <f>+Таблица2[[#This Row],[Հաշվեկշիռային ընդհանուր արժեքը/դրամ/]]/Таблица2[[#This Row],[Քանակը]]</f>
        <v>31500</v>
      </c>
      <c r="J28" s="78">
        <f>+Таблица2[[#This Row],[Ընդամենը սկզբնական արժեք]]-Таблица2[[#This Row],[Մաշված. գումար]]</f>
        <v>31500</v>
      </c>
      <c r="K28" s="21" t="s">
        <v>631</v>
      </c>
      <c r="L28" s="123" t="s">
        <v>223</v>
      </c>
    </row>
    <row r="29" spans="1:12">
      <c r="A29" s="20">
        <v>26</v>
      </c>
      <c r="B29" s="301" t="s">
        <v>20</v>
      </c>
      <c r="C29" s="21" t="s">
        <v>59</v>
      </c>
      <c r="D29" s="7">
        <v>10</v>
      </c>
      <c r="E29" s="45">
        <v>30000</v>
      </c>
      <c r="F29" s="476">
        <v>0.1</v>
      </c>
      <c r="G29" s="7">
        <v>1</v>
      </c>
      <c r="H29" s="45">
        <v>3000</v>
      </c>
      <c r="I29" s="53">
        <f>+Таблица2[[#This Row],[Հաշվեկշիռային ընդհանուր արժեքը/դրամ/]]/Таблица2[[#This Row],[Քանակը]]</f>
        <v>27000</v>
      </c>
      <c r="J29" s="53">
        <f>+Таблица2[[#This Row],[Ընդամենը սկզբնական արժեք]]-Таблица2[[#This Row],[Մաշված. գումար]]</f>
        <v>27000</v>
      </c>
      <c r="K29" s="21" t="s">
        <v>631</v>
      </c>
      <c r="L29" s="123" t="s">
        <v>223</v>
      </c>
    </row>
    <row r="30" spans="1:12">
      <c r="A30" s="20">
        <v>27</v>
      </c>
      <c r="B30" s="301" t="s">
        <v>21</v>
      </c>
      <c r="C30" s="21" t="s">
        <v>59</v>
      </c>
      <c r="D30" s="7">
        <v>10</v>
      </c>
      <c r="E30" s="45">
        <v>25000</v>
      </c>
      <c r="F30" s="476">
        <v>0.1</v>
      </c>
      <c r="G30" s="7">
        <v>1</v>
      </c>
      <c r="H30" s="45">
        <v>2500</v>
      </c>
      <c r="I30" s="78">
        <f>+Таблица2[[#This Row],[Հաշվեկշիռային ընդհանուր արժեքը/դրամ/]]/Таблица2[[#This Row],[Քանակը]]</f>
        <v>22500</v>
      </c>
      <c r="J30" s="78">
        <f>+Таблица2[[#This Row],[Ընդամենը սկզբնական արժեք]]-Таблица2[[#This Row],[Մաշված. գումար]]</f>
        <v>22500</v>
      </c>
      <c r="K30" s="21" t="s">
        <v>631</v>
      </c>
      <c r="L30" s="123" t="s">
        <v>223</v>
      </c>
    </row>
    <row r="31" spans="1:12">
      <c r="A31" s="20">
        <v>28</v>
      </c>
      <c r="B31" s="301" t="s">
        <v>22</v>
      </c>
      <c r="C31" s="21" t="s">
        <v>59</v>
      </c>
      <c r="D31" s="7">
        <v>10</v>
      </c>
      <c r="E31" s="45">
        <v>40000</v>
      </c>
      <c r="F31" s="476">
        <v>0.1</v>
      </c>
      <c r="G31" s="7">
        <v>10</v>
      </c>
      <c r="H31" s="53">
        <v>4000</v>
      </c>
      <c r="I31" s="53">
        <f>+Таблица2[[#This Row],[Հաշվեկշիռային ընդհանուր արժեքը/դրամ/]]/Таблица2[[#This Row],[Քանակը]]</f>
        <v>3600</v>
      </c>
      <c r="J31" s="53">
        <f>+Таблица2[[#This Row],[Ընդամենը սկզբնական արժեք]]-Таблица2[[#This Row],[Մաշված. գումար]]</f>
        <v>36000</v>
      </c>
      <c r="K31" s="21" t="s">
        <v>631</v>
      </c>
      <c r="L31" s="123" t="s">
        <v>223</v>
      </c>
    </row>
    <row r="32" spans="1:12">
      <c r="A32" s="20">
        <v>29</v>
      </c>
      <c r="B32" s="301" t="s">
        <v>410</v>
      </c>
      <c r="C32" s="21" t="s">
        <v>59</v>
      </c>
      <c r="D32" s="7"/>
      <c r="E32" s="45"/>
      <c r="F32" s="7"/>
      <c r="G32" s="7">
        <v>1</v>
      </c>
      <c r="H32" s="45"/>
      <c r="I32" s="45"/>
      <c r="J32" s="45"/>
      <c r="K32" s="7" t="s">
        <v>474</v>
      </c>
      <c r="L32" s="123"/>
    </row>
    <row r="33" spans="1:12" ht="30">
      <c r="A33" s="20">
        <v>30</v>
      </c>
      <c r="B33" s="301" t="s">
        <v>411</v>
      </c>
      <c r="C33" s="21" t="s">
        <v>59</v>
      </c>
      <c r="D33" s="7"/>
      <c r="E33" s="45"/>
      <c r="F33" s="7"/>
      <c r="G33" s="7">
        <v>1</v>
      </c>
      <c r="H33" s="45"/>
      <c r="I33" s="45"/>
      <c r="J33" s="45"/>
      <c r="K33" s="7" t="s">
        <v>474</v>
      </c>
      <c r="L33" s="123"/>
    </row>
    <row r="34" spans="1:12">
      <c r="A34" s="20">
        <v>31</v>
      </c>
      <c r="B34" s="301" t="s">
        <v>410</v>
      </c>
      <c r="C34" s="21" t="s">
        <v>59</v>
      </c>
      <c r="D34" s="7"/>
      <c r="E34" s="45"/>
      <c r="F34" s="7"/>
      <c r="G34" s="7">
        <v>1</v>
      </c>
      <c r="H34" s="45"/>
      <c r="I34" s="45"/>
      <c r="J34" s="45"/>
      <c r="K34" s="21" t="s">
        <v>561</v>
      </c>
      <c r="L34" s="123"/>
    </row>
    <row r="35" spans="1:12" ht="30">
      <c r="A35" s="20">
        <v>32</v>
      </c>
      <c r="B35" s="301" t="s">
        <v>411</v>
      </c>
      <c r="C35" s="21" t="s">
        <v>59</v>
      </c>
      <c r="D35" s="7"/>
      <c r="E35" s="45"/>
      <c r="F35" s="7"/>
      <c r="G35" s="7">
        <v>1</v>
      </c>
      <c r="H35" s="45"/>
      <c r="I35" s="45"/>
      <c r="J35" s="45"/>
      <c r="K35" s="21" t="s">
        <v>561</v>
      </c>
      <c r="L35" s="123"/>
    </row>
    <row r="36" spans="1:12" ht="24.75" customHeight="1">
      <c r="A36" s="20">
        <v>33</v>
      </c>
      <c r="B36" s="301" t="s">
        <v>365</v>
      </c>
      <c r="C36" s="21" t="s">
        <v>59</v>
      </c>
      <c r="D36" s="7">
        <v>10</v>
      </c>
      <c r="E36" s="45">
        <v>65000</v>
      </c>
      <c r="F36" s="476">
        <v>0.1</v>
      </c>
      <c r="G36" s="7">
        <v>1</v>
      </c>
      <c r="H36" s="45">
        <v>6500</v>
      </c>
      <c r="I36" s="45">
        <f>+Таблица2[[#This Row],[Հաշվեկշիռային ընդհանուր արժեքը/դրամ/]]/Таблица2[[#This Row],[Քանակը]]</f>
        <v>58500</v>
      </c>
      <c r="J36" s="45">
        <f>+Таблица2[[#This Row],[Ընդամենը սկզբնական արժեք]]-Таблица2[[#This Row],[Մաշված. գումար]]</f>
        <v>58500</v>
      </c>
      <c r="K36" s="21" t="s">
        <v>631</v>
      </c>
      <c r="L36" s="123" t="s">
        <v>223</v>
      </c>
    </row>
    <row r="37" spans="1:12">
      <c r="A37" s="20">
        <v>34</v>
      </c>
      <c r="B37" s="301" t="s">
        <v>819</v>
      </c>
      <c r="C37" s="21" t="s">
        <v>59</v>
      </c>
      <c r="D37" s="7">
        <v>50</v>
      </c>
      <c r="E37" s="45"/>
      <c r="F37" s="7"/>
      <c r="G37" s="7">
        <v>131</v>
      </c>
      <c r="H37" s="45"/>
      <c r="I37" s="45"/>
      <c r="J37" s="45"/>
      <c r="K37" s="21"/>
      <c r="L37" s="123"/>
    </row>
    <row r="38" spans="1:12">
      <c r="A38" s="20">
        <v>35</v>
      </c>
      <c r="B38" s="302" t="s">
        <v>144</v>
      </c>
      <c r="C38" s="8" t="s">
        <v>59</v>
      </c>
      <c r="D38" s="7">
        <v>30</v>
      </c>
      <c r="E38" s="45">
        <v>4200000</v>
      </c>
      <c r="F38" s="476">
        <v>0</v>
      </c>
      <c r="G38" s="7">
        <v>2</v>
      </c>
      <c r="H38" s="45"/>
      <c r="I38" s="45">
        <v>2100000</v>
      </c>
      <c r="J38" s="45">
        <v>4200000</v>
      </c>
      <c r="K38" s="7" t="s">
        <v>631</v>
      </c>
      <c r="L38" s="123" t="s">
        <v>870</v>
      </c>
    </row>
    <row r="39" spans="1:12" ht="45">
      <c r="A39" s="498">
        <v>36</v>
      </c>
      <c r="B39" s="301" t="s">
        <v>885</v>
      </c>
      <c r="C39" s="21" t="s">
        <v>59</v>
      </c>
      <c r="D39" s="7">
        <v>20</v>
      </c>
      <c r="E39" s="45">
        <v>332000</v>
      </c>
      <c r="F39" s="476">
        <v>0</v>
      </c>
      <c r="G39" s="7">
        <v>1</v>
      </c>
      <c r="H39" s="45"/>
      <c r="I39" s="45">
        <v>332000</v>
      </c>
      <c r="J39" s="45">
        <v>332000</v>
      </c>
      <c r="K39" s="305" t="s">
        <v>631</v>
      </c>
      <c r="L39" s="306" t="s">
        <v>870</v>
      </c>
    </row>
    <row r="40" spans="1:12" ht="25.5">
      <c r="A40" s="498">
        <v>37</v>
      </c>
      <c r="B40" s="606" t="s">
        <v>868</v>
      </c>
      <c r="C40" s="522" t="s">
        <v>59</v>
      </c>
      <c r="D40" s="34">
        <v>7</v>
      </c>
      <c r="E40" s="45">
        <v>5500</v>
      </c>
      <c r="F40" s="336">
        <v>0</v>
      </c>
      <c r="G40" s="45">
        <v>1</v>
      </c>
      <c r="H40" s="45">
        <v>0</v>
      </c>
      <c r="I40" s="45">
        <v>5500</v>
      </c>
      <c r="J40" s="45">
        <v>5500</v>
      </c>
      <c r="K40" s="7" t="s">
        <v>631</v>
      </c>
      <c r="L40" s="149" t="s">
        <v>870</v>
      </c>
    </row>
    <row r="41" spans="1:12" ht="18">
      <c r="A41" s="97"/>
      <c r="B41" s="132" t="s">
        <v>628</v>
      </c>
      <c r="C41" s="133"/>
      <c r="D41" s="133"/>
      <c r="E41" s="133"/>
      <c r="F41" s="133"/>
      <c r="G41" s="134"/>
      <c r="H41" s="134"/>
      <c r="I41" s="133"/>
      <c r="J41" s="49">
        <f>SUBTOTAL(109,J4:J40)</f>
        <v>16823839</v>
      </c>
      <c r="K41" s="133"/>
      <c r="L41" s="135"/>
    </row>
    <row r="43" spans="1:12" ht="33.75" customHeight="1">
      <c r="C43" s="623" t="s">
        <v>1046</v>
      </c>
      <c r="D43" s="623"/>
      <c r="E43" s="623"/>
      <c r="F43" s="623"/>
      <c r="H43" s="627" t="s">
        <v>1047</v>
      </c>
      <c r="I43" s="627"/>
    </row>
  </sheetData>
  <mergeCells count="4">
    <mergeCell ref="A2:L2"/>
    <mergeCell ref="K1:L1"/>
    <mergeCell ref="C43:F43"/>
    <mergeCell ref="H43:I43"/>
  </mergeCells>
  <pageMargins left="0.7" right="0.7" top="0.75" bottom="0.75" header="0.3" footer="0.3"/>
  <pageSetup paperSize="9" scale="75" orientation="landscape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93"/>
  <sheetViews>
    <sheetView workbookViewId="0">
      <selection activeCell="C93" sqref="C93:I93"/>
    </sheetView>
  </sheetViews>
  <sheetFormatPr defaultRowHeight="15"/>
  <cols>
    <col min="1" max="1" width="6.42578125" style="23" customWidth="1"/>
    <col min="2" max="2" width="23.42578125" style="23" customWidth="1"/>
    <col min="3" max="3" width="11.42578125" style="23" customWidth="1"/>
    <col min="4" max="4" width="10.42578125" style="23" customWidth="1"/>
    <col min="5" max="5" width="13" style="23" customWidth="1"/>
    <col min="6" max="6" width="11" style="23" customWidth="1"/>
    <col min="7" max="7" width="10.42578125" style="23" customWidth="1"/>
    <col min="8" max="8" width="11.7109375" style="23" customWidth="1"/>
    <col min="9" max="9" width="13.42578125" style="23" customWidth="1"/>
    <col min="10" max="10" width="14.28515625" style="23" customWidth="1"/>
    <col min="11" max="11" width="20.5703125" style="23" customWidth="1"/>
    <col min="12" max="12" width="10.42578125" style="23" customWidth="1"/>
  </cols>
  <sheetData>
    <row r="1" spans="1:12" ht="73.5" customHeight="1">
      <c r="K1" s="622" t="s">
        <v>1044</v>
      </c>
      <c r="L1" s="622"/>
    </row>
    <row r="2" spans="1:12" ht="42.75" customHeight="1">
      <c r="A2" s="624" t="s">
        <v>945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</row>
    <row r="3" spans="1:12" ht="58.5" customHeight="1">
      <c r="A3" s="227" t="s">
        <v>279</v>
      </c>
      <c r="B3" s="152" t="s">
        <v>52</v>
      </c>
      <c r="C3" s="152" t="s">
        <v>54</v>
      </c>
      <c r="D3" s="228" t="s">
        <v>28</v>
      </c>
      <c r="E3" s="152" t="s">
        <v>942</v>
      </c>
      <c r="F3" s="152" t="s">
        <v>943</v>
      </c>
      <c r="G3" s="151" t="s">
        <v>29</v>
      </c>
      <c r="H3" s="151" t="s">
        <v>897</v>
      </c>
      <c r="I3" s="152" t="s">
        <v>55</v>
      </c>
      <c r="J3" s="152" t="s">
        <v>347</v>
      </c>
      <c r="K3" s="152" t="s">
        <v>57</v>
      </c>
      <c r="L3" s="154" t="s">
        <v>27</v>
      </c>
    </row>
    <row r="4" spans="1:12" ht="23.25" customHeight="1">
      <c r="A4" s="211">
        <v>1</v>
      </c>
      <c r="B4" s="19" t="s">
        <v>578</v>
      </c>
      <c r="C4" s="7" t="s">
        <v>59</v>
      </c>
      <c r="D4" s="509">
        <v>30</v>
      </c>
      <c r="E4" s="509">
        <v>0</v>
      </c>
      <c r="F4" s="511">
        <v>1</v>
      </c>
      <c r="G4" s="509">
        <v>1</v>
      </c>
      <c r="H4" s="509"/>
      <c r="I4" s="509">
        <v>0</v>
      </c>
      <c r="J4" s="509">
        <v>0</v>
      </c>
      <c r="K4" s="7" t="s">
        <v>652</v>
      </c>
      <c r="L4" s="201">
        <v>1882</v>
      </c>
    </row>
    <row r="5" spans="1:12" ht="24" customHeight="1">
      <c r="A5" s="211">
        <v>2</v>
      </c>
      <c r="B5" s="19" t="s">
        <v>579</v>
      </c>
      <c r="C5" s="7" t="s">
        <v>59</v>
      </c>
      <c r="D5" s="509">
        <v>30</v>
      </c>
      <c r="E5" s="509">
        <v>0</v>
      </c>
      <c r="F5" s="511">
        <v>1</v>
      </c>
      <c r="G5" s="509">
        <v>1</v>
      </c>
      <c r="H5" s="509"/>
      <c r="I5" s="509">
        <v>0</v>
      </c>
      <c r="J5" s="509">
        <v>0</v>
      </c>
      <c r="K5" s="7" t="s">
        <v>652</v>
      </c>
      <c r="L5" s="201">
        <v>1983</v>
      </c>
    </row>
    <row r="6" spans="1:12">
      <c r="A6" s="211">
        <v>3</v>
      </c>
      <c r="B6" s="19" t="s">
        <v>580</v>
      </c>
      <c r="C6" s="7" t="s">
        <v>59</v>
      </c>
      <c r="D6" s="509">
        <v>30</v>
      </c>
      <c r="E6" s="509">
        <v>0</v>
      </c>
      <c r="F6" s="511">
        <v>1</v>
      </c>
      <c r="G6" s="509">
        <v>1</v>
      </c>
      <c r="H6" s="509"/>
      <c r="I6" s="509">
        <v>0</v>
      </c>
      <c r="J6" s="509">
        <v>0</v>
      </c>
      <c r="K6" s="7" t="s">
        <v>532</v>
      </c>
      <c r="L6" s="201">
        <v>1986</v>
      </c>
    </row>
    <row r="7" spans="1:12">
      <c r="A7" s="211">
        <v>4</v>
      </c>
      <c r="B7" s="19" t="s">
        <v>165</v>
      </c>
      <c r="C7" s="7" t="s">
        <v>59</v>
      </c>
      <c r="D7" s="509">
        <v>80</v>
      </c>
      <c r="E7" s="509">
        <v>299269800</v>
      </c>
      <c r="F7" s="580">
        <v>0.98240000000000005</v>
      </c>
      <c r="G7" s="509">
        <v>1</v>
      </c>
      <c r="H7" s="509">
        <f>+Таблица18[[#This Row],[Սկզբնական  արժեք]]-Таблица18[[#This Row],[Հաշվեկշիռային ընդհանուր արժեքը/դրամ/]]</f>
        <v>293990681</v>
      </c>
      <c r="I7" s="509">
        <v>5279119</v>
      </c>
      <c r="J7" s="509">
        <v>5279119</v>
      </c>
      <c r="K7" s="7" t="s">
        <v>558</v>
      </c>
      <c r="L7" s="201">
        <v>1990</v>
      </c>
    </row>
    <row r="8" spans="1:12">
      <c r="A8" s="212">
        <v>5</v>
      </c>
      <c r="B8" s="50" t="s">
        <v>581</v>
      </c>
      <c r="C8" s="51" t="s">
        <v>59</v>
      </c>
      <c r="D8" s="509"/>
      <c r="E8" s="509"/>
      <c r="F8" s="51"/>
      <c r="G8" s="509">
        <v>1</v>
      </c>
      <c r="H8" s="509"/>
      <c r="I8" s="509" t="s">
        <v>565</v>
      </c>
      <c r="J8" s="509" t="s">
        <v>565</v>
      </c>
      <c r="K8" s="51" t="s">
        <v>570</v>
      </c>
      <c r="L8" s="208">
        <v>1981</v>
      </c>
    </row>
    <row r="9" spans="1:12" ht="30">
      <c r="A9" s="213">
        <v>6</v>
      </c>
      <c r="B9" s="35" t="s">
        <v>582</v>
      </c>
      <c r="C9" s="37" t="s">
        <v>59</v>
      </c>
      <c r="D9" s="509"/>
      <c r="E9" s="509"/>
      <c r="F9" s="37"/>
      <c r="G9" s="509">
        <v>1</v>
      </c>
      <c r="H9" s="509"/>
      <c r="I9" s="509">
        <v>43696</v>
      </c>
      <c r="J9" s="509">
        <v>43696</v>
      </c>
      <c r="K9" s="51" t="s">
        <v>570</v>
      </c>
      <c r="L9" s="209">
        <v>1980</v>
      </c>
    </row>
    <row r="10" spans="1:12" ht="30">
      <c r="A10" s="212">
        <v>7</v>
      </c>
      <c r="B10" s="50" t="s">
        <v>583</v>
      </c>
      <c r="C10" s="51" t="s">
        <v>59</v>
      </c>
      <c r="D10" s="509"/>
      <c r="E10" s="509"/>
      <c r="F10" s="51"/>
      <c r="G10" s="509">
        <v>1</v>
      </c>
      <c r="H10" s="509"/>
      <c r="I10" s="509">
        <v>43727</v>
      </c>
      <c r="J10" s="509">
        <v>43727</v>
      </c>
      <c r="K10" s="51" t="s">
        <v>570</v>
      </c>
      <c r="L10" s="208">
        <v>1989</v>
      </c>
    </row>
    <row r="11" spans="1:12" ht="30">
      <c r="A11" s="211">
        <v>8</v>
      </c>
      <c r="B11" s="19" t="s">
        <v>584</v>
      </c>
      <c r="C11" s="7" t="s">
        <v>59</v>
      </c>
      <c r="D11" s="509">
        <v>30</v>
      </c>
      <c r="E11" s="509">
        <v>0</v>
      </c>
      <c r="F11" s="511">
        <v>1</v>
      </c>
      <c r="G11" s="509">
        <v>1</v>
      </c>
      <c r="H11" s="509"/>
      <c r="I11" s="509">
        <v>0</v>
      </c>
      <c r="J11" s="509">
        <v>0</v>
      </c>
      <c r="K11" s="7" t="s">
        <v>653</v>
      </c>
      <c r="L11" s="201">
        <v>1963</v>
      </c>
    </row>
    <row r="12" spans="1:12" ht="30">
      <c r="A12" s="211">
        <v>9</v>
      </c>
      <c r="B12" s="19" t="s">
        <v>585</v>
      </c>
      <c r="C12" s="7" t="s">
        <v>59</v>
      </c>
      <c r="D12" s="509">
        <v>30</v>
      </c>
      <c r="E12" s="509">
        <v>0</v>
      </c>
      <c r="F12" s="511">
        <v>1</v>
      </c>
      <c r="G12" s="509">
        <v>1</v>
      </c>
      <c r="H12" s="509"/>
      <c r="I12" s="509">
        <v>0</v>
      </c>
      <c r="J12" s="509">
        <v>0</v>
      </c>
      <c r="K12" s="7" t="s">
        <v>653</v>
      </c>
      <c r="L12" s="201">
        <v>1963</v>
      </c>
    </row>
    <row r="13" spans="1:12" ht="30">
      <c r="A13" s="213">
        <v>10</v>
      </c>
      <c r="B13" s="35" t="s">
        <v>586</v>
      </c>
      <c r="C13" s="37" t="s">
        <v>59</v>
      </c>
      <c r="D13" s="509">
        <v>30</v>
      </c>
      <c r="E13" s="509">
        <v>43620</v>
      </c>
      <c r="F13" s="511">
        <v>1</v>
      </c>
      <c r="G13" s="509">
        <v>1</v>
      </c>
      <c r="H13" s="509">
        <v>43620</v>
      </c>
      <c r="I13" s="509">
        <v>0</v>
      </c>
      <c r="J13" s="509">
        <v>0</v>
      </c>
      <c r="K13" s="37" t="s">
        <v>653</v>
      </c>
      <c r="L13" s="209">
        <v>1969</v>
      </c>
    </row>
    <row r="14" spans="1:12" ht="30">
      <c r="A14" s="211">
        <v>11</v>
      </c>
      <c r="B14" s="19" t="s">
        <v>584</v>
      </c>
      <c r="C14" s="7" t="s">
        <v>59</v>
      </c>
      <c r="D14" s="509">
        <v>30</v>
      </c>
      <c r="E14" s="509">
        <v>0</v>
      </c>
      <c r="F14" s="511">
        <v>1</v>
      </c>
      <c r="G14" s="509">
        <v>1</v>
      </c>
      <c r="H14" s="509"/>
      <c r="I14" s="509">
        <v>0</v>
      </c>
      <c r="J14" s="509">
        <v>0</v>
      </c>
      <c r="K14" s="7" t="s">
        <v>570</v>
      </c>
      <c r="L14" s="201">
        <v>1969</v>
      </c>
    </row>
    <row r="15" spans="1:12" ht="30">
      <c r="A15" s="211">
        <v>12</v>
      </c>
      <c r="B15" s="19" t="s">
        <v>584</v>
      </c>
      <c r="C15" s="7" t="s">
        <v>59</v>
      </c>
      <c r="D15" s="509">
        <v>30</v>
      </c>
      <c r="E15" s="509">
        <v>0</v>
      </c>
      <c r="F15" s="511">
        <v>1</v>
      </c>
      <c r="G15" s="509">
        <v>1</v>
      </c>
      <c r="H15" s="509"/>
      <c r="I15" s="509">
        <v>0</v>
      </c>
      <c r="J15" s="509">
        <v>0</v>
      </c>
      <c r="K15" s="7" t="s">
        <v>653</v>
      </c>
      <c r="L15" s="201">
        <v>1980</v>
      </c>
    </row>
    <row r="16" spans="1:12" ht="30">
      <c r="A16" s="211">
        <v>13</v>
      </c>
      <c r="B16" s="19" t="s">
        <v>587</v>
      </c>
      <c r="C16" s="7" t="s">
        <v>59</v>
      </c>
      <c r="D16" s="509">
        <v>30</v>
      </c>
      <c r="E16" s="509">
        <v>0</v>
      </c>
      <c r="F16" s="511">
        <v>1</v>
      </c>
      <c r="G16" s="509">
        <v>1</v>
      </c>
      <c r="H16" s="509"/>
      <c r="I16" s="509">
        <v>0</v>
      </c>
      <c r="J16" s="509">
        <v>0</v>
      </c>
      <c r="K16" s="7" t="s">
        <v>653</v>
      </c>
      <c r="L16" s="201">
        <v>1982</v>
      </c>
    </row>
    <row r="17" spans="1:12" ht="30">
      <c r="A17" s="211">
        <v>14</v>
      </c>
      <c r="B17" s="19" t="s">
        <v>587</v>
      </c>
      <c r="C17" s="7" t="s">
        <v>59</v>
      </c>
      <c r="D17" s="509">
        <v>30</v>
      </c>
      <c r="E17" s="509">
        <v>140000</v>
      </c>
      <c r="F17" s="511">
        <v>1</v>
      </c>
      <c r="G17" s="509">
        <v>1</v>
      </c>
      <c r="H17" s="509">
        <v>140000</v>
      </c>
      <c r="I17" s="509">
        <v>0</v>
      </c>
      <c r="J17" s="509">
        <v>0</v>
      </c>
      <c r="K17" s="7" t="s">
        <v>653</v>
      </c>
      <c r="L17" s="201">
        <v>1990</v>
      </c>
    </row>
    <row r="18" spans="1:12" ht="30">
      <c r="A18" s="211">
        <v>15</v>
      </c>
      <c r="B18" s="19" t="s">
        <v>587</v>
      </c>
      <c r="C18" s="7" t="s">
        <v>59</v>
      </c>
      <c r="D18" s="509">
        <v>30</v>
      </c>
      <c r="E18" s="509">
        <v>140000</v>
      </c>
      <c r="F18" s="511">
        <v>1</v>
      </c>
      <c r="G18" s="509">
        <v>1</v>
      </c>
      <c r="H18" s="509">
        <v>140000</v>
      </c>
      <c r="I18" s="509">
        <v>0</v>
      </c>
      <c r="J18" s="509">
        <v>0</v>
      </c>
      <c r="K18" s="7" t="s">
        <v>653</v>
      </c>
      <c r="L18" s="201">
        <v>1990</v>
      </c>
    </row>
    <row r="19" spans="1:12">
      <c r="A19" s="211">
        <v>16</v>
      </c>
      <c r="B19" s="19" t="s">
        <v>588</v>
      </c>
      <c r="C19" s="7" t="s">
        <v>59</v>
      </c>
      <c r="D19" s="509">
        <v>80</v>
      </c>
      <c r="E19" s="509">
        <v>50519869</v>
      </c>
      <c r="F19" s="581">
        <v>0.94199999999999995</v>
      </c>
      <c r="G19" s="509">
        <v>1</v>
      </c>
      <c r="H19" s="509">
        <f>+Таблица18[[#This Row],[Սկզբնական  արժեք]]-Таблица18[[#This Row],[Հաշվեկշիռային ընդհանուր արժեքը/դրամ/]]</f>
        <v>47579908</v>
      </c>
      <c r="I19" s="509">
        <v>2939961</v>
      </c>
      <c r="J19" s="509">
        <v>2939961</v>
      </c>
      <c r="K19" s="7" t="s">
        <v>532</v>
      </c>
      <c r="L19" s="201">
        <v>1965</v>
      </c>
    </row>
    <row r="20" spans="1:12" ht="45">
      <c r="A20" s="211">
        <v>17</v>
      </c>
      <c r="B20" s="19" t="s">
        <v>589</v>
      </c>
      <c r="C20" s="7" t="s">
        <v>59</v>
      </c>
      <c r="D20" s="509">
        <v>12</v>
      </c>
      <c r="E20" s="509">
        <v>0</v>
      </c>
      <c r="F20" s="511">
        <v>1</v>
      </c>
      <c r="G20" s="509">
        <v>1</v>
      </c>
      <c r="H20" s="509"/>
      <c r="I20" s="509">
        <v>0</v>
      </c>
      <c r="J20" s="509">
        <v>0</v>
      </c>
      <c r="K20" s="7" t="s">
        <v>652</v>
      </c>
      <c r="L20" s="201">
        <v>1990</v>
      </c>
    </row>
    <row r="21" spans="1:12" ht="45">
      <c r="A21" s="211">
        <v>18</v>
      </c>
      <c r="B21" s="19" t="s">
        <v>654</v>
      </c>
      <c r="C21" s="7" t="s">
        <v>59</v>
      </c>
      <c r="D21" s="509">
        <v>10</v>
      </c>
      <c r="E21" s="509">
        <v>0</v>
      </c>
      <c r="F21" s="511">
        <v>1</v>
      </c>
      <c r="G21" s="509">
        <v>1</v>
      </c>
      <c r="H21" s="509"/>
      <c r="I21" s="509">
        <v>0</v>
      </c>
      <c r="J21" s="509">
        <v>0</v>
      </c>
      <c r="K21" s="7" t="s">
        <v>655</v>
      </c>
      <c r="L21" s="201">
        <v>1990</v>
      </c>
    </row>
    <row r="22" spans="1:12" ht="30">
      <c r="A22" s="211">
        <v>19</v>
      </c>
      <c r="B22" s="19" t="s">
        <v>590</v>
      </c>
      <c r="C22" s="7" t="s">
        <v>59</v>
      </c>
      <c r="D22" s="509">
        <v>12</v>
      </c>
      <c r="E22" s="509">
        <v>0</v>
      </c>
      <c r="F22" s="511">
        <v>1</v>
      </c>
      <c r="G22" s="509">
        <v>1</v>
      </c>
      <c r="H22" s="509"/>
      <c r="I22" s="509">
        <v>0</v>
      </c>
      <c r="J22" s="509">
        <v>0</v>
      </c>
      <c r="K22" s="7" t="s">
        <v>656</v>
      </c>
      <c r="L22" s="201">
        <v>1990</v>
      </c>
    </row>
    <row r="23" spans="1:12" ht="45">
      <c r="A23" s="211">
        <v>20</v>
      </c>
      <c r="B23" s="19" t="s">
        <v>591</v>
      </c>
      <c r="C23" s="201"/>
      <c r="D23" s="509">
        <v>20</v>
      </c>
      <c r="E23" s="509">
        <v>0</v>
      </c>
      <c r="F23" s="511">
        <v>1</v>
      </c>
      <c r="G23" s="509"/>
      <c r="H23" s="509"/>
      <c r="I23" s="509">
        <v>0</v>
      </c>
      <c r="J23" s="509">
        <v>0</v>
      </c>
      <c r="K23" s="7" t="s">
        <v>652</v>
      </c>
      <c r="L23" s="201">
        <v>1990</v>
      </c>
    </row>
    <row r="24" spans="1:12" ht="30">
      <c r="A24" s="211">
        <v>21</v>
      </c>
      <c r="B24" s="19" t="s">
        <v>592</v>
      </c>
      <c r="C24" s="7" t="s">
        <v>944</v>
      </c>
      <c r="D24" s="509">
        <v>30</v>
      </c>
      <c r="E24" s="509">
        <v>90000</v>
      </c>
      <c r="F24" s="513">
        <v>0.93300000000000005</v>
      </c>
      <c r="G24" s="509">
        <v>3</v>
      </c>
      <c r="H24" s="509">
        <v>83970</v>
      </c>
      <c r="I24" s="509">
        <f>+Таблица18[[#This Row],[Հաշվեկշիռային ընդհանուր արժեքը/դրամ/]]/Таблица18[[#This Row],[Քանակը]]</f>
        <v>2010</v>
      </c>
      <c r="J24" s="509">
        <f>+Таблица18[[#This Row],[Սկզբնական  արժեք]]-Таблица18[[#This Row],[Մաշված. գումար]]</f>
        <v>6030</v>
      </c>
      <c r="K24" s="7"/>
      <c r="L24" s="201">
        <v>1992</v>
      </c>
    </row>
    <row r="25" spans="1:12">
      <c r="A25" s="213">
        <v>22</v>
      </c>
      <c r="B25" s="35" t="s">
        <v>593</v>
      </c>
      <c r="C25" s="37" t="s">
        <v>59</v>
      </c>
      <c r="D25" s="509"/>
      <c r="E25" s="509"/>
      <c r="F25" s="37"/>
      <c r="G25" s="509">
        <v>1</v>
      </c>
      <c r="H25" s="509"/>
      <c r="I25" s="509" t="s">
        <v>40</v>
      </c>
      <c r="J25" s="509" t="s">
        <v>40</v>
      </c>
      <c r="K25" s="37" t="s">
        <v>570</v>
      </c>
      <c r="L25" s="209">
        <v>1971</v>
      </c>
    </row>
    <row r="26" spans="1:12" ht="30">
      <c r="A26" s="212">
        <v>23</v>
      </c>
      <c r="B26" s="50" t="s">
        <v>1025</v>
      </c>
      <c r="C26" s="51" t="s">
        <v>59</v>
      </c>
      <c r="D26" s="509"/>
      <c r="E26" s="509"/>
      <c r="F26" s="51"/>
      <c r="G26" s="509">
        <v>1</v>
      </c>
      <c r="H26" s="509"/>
      <c r="I26" s="509" t="s">
        <v>40</v>
      </c>
      <c r="J26" s="509" t="s">
        <v>40</v>
      </c>
      <c r="K26" s="51" t="s">
        <v>570</v>
      </c>
      <c r="L26" s="208">
        <v>1990</v>
      </c>
    </row>
    <row r="27" spans="1:12">
      <c r="A27" s="213">
        <v>24</v>
      </c>
      <c r="B27" s="35" t="s">
        <v>594</v>
      </c>
      <c r="C27" s="37" t="s">
        <v>59</v>
      </c>
      <c r="D27" s="509"/>
      <c r="E27" s="509"/>
      <c r="F27" s="512"/>
      <c r="G27" s="509">
        <v>7</v>
      </c>
      <c r="H27" s="509"/>
      <c r="I27" s="509" t="s">
        <v>40</v>
      </c>
      <c r="J27" s="509" t="s">
        <v>566</v>
      </c>
      <c r="K27" s="37" t="s">
        <v>567</v>
      </c>
      <c r="L27" s="209">
        <v>2004</v>
      </c>
    </row>
    <row r="28" spans="1:12">
      <c r="A28" s="211">
        <v>25</v>
      </c>
      <c r="B28" s="19" t="s">
        <v>595</v>
      </c>
      <c r="C28" s="7" t="s">
        <v>59</v>
      </c>
      <c r="D28" s="509">
        <v>50</v>
      </c>
      <c r="E28" s="509">
        <v>318000</v>
      </c>
      <c r="F28" s="581">
        <v>0.85499999999999998</v>
      </c>
      <c r="G28" s="509">
        <v>1</v>
      </c>
      <c r="H28" s="509">
        <f>+Таблица18[[#This Row],[Սկզբնական  արժեք]]-Таблица18[[#This Row],[Հաշվեկշիռային ընդհանուր արժեքը/դրամ/]]</f>
        <v>271887</v>
      </c>
      <c r="I28" s="509">
        <v>46113</v>
      </c>
      <c r="J28" s="509">
        <v>46113</v>
      </c>
      <c r="K28" s="7" t="s">
        <v>561</v>
      </c>
      <c r="L28" s="201">
        <v>2002</v>
      </c>
    </row>
    <row r="29" spans="1:12" ht="30">
      <c r="A29" s="211">
        <v>26</v>
      </c>
      <c r="B29" s="19" t="s">
        <v>596</v>
      </c>
      <c r="C29" s="7" t="s">
        <v>59</v>
      </c>
      <c r="D29" s="509">
        <v>8</v>
      </c>
      <c r="E29" s="509">
        <v>54000</v>
      </c>
      <c r="F29" s="513">
        <v>0.625</v>
      </c>
      <c r="G29" s="509">
        <v>1</v>
      </c>
      <c r="H29" s="509">
        <v>33750</v>
      </c>
      <c r="I29" s="509">
        <f>+Таблица18[[#This Row],[Հաշվեկշիռային ընդհանուր արժեքը/դրամ/]]/Таблица18[[#This Row],[Քանակը]]</f>
        <v>20250</v>
      </c>
      <c r="J29" s="509">
        <f>+Таблица18[[#This Row],[Սկզբնական  արժեք]]-Таблица18[[#This Row],[Մաշված. գումար]]</f>
        <v>20250</v>
      </c>
      <c r="K29" s="34" t="s">
        <v>631</v>
      </c>
      <c r="L29" s="201">
        <v>2015</v>
      </c>
    </row>
    <row r="30" spans="1:12">
      <c r="A30" s="211">
        <v>27</v>
      </c>
      <c r="B30" s="202" t="s">
        <v>597</v>
      </c>
      <c r="C30" s="7" t="s">
        <v>59</v>
      </c>
      <c r="D30" s="509">
        <v>7</v>
      </c>
      <c r="E30" s="509">
        <v>34000</v>
      </c>
      <c r="F30" s="513">
        <v>0.71399999999999997</v>
      </c>
      <c r="G30" s="509">
        <v>1</v>
      </c>
      <c r="H30" s="509">
        <v>24276</v>
      </c>
      <c r="I30" s="509">
        <f>+Таблица18[[#This Row],[Հաշվեկշիռային ընդհանուր արժեքը/դրամ/]]/Таблица18[[#This Row],[Քանակը]]</f>
        <v>9724</v>
      </c>
      <c r="J30" s="509">
        <f>+Таблица18[[#This Row],[Սկզբնական  արժեք]]-Таблица18[[#This Row],[Մաշված. գումար]]</f>
        <v>9724</v>
      </c>
      <c r="K30" s="34" t="s">
        <v>631</v>
      </c>
      <c r="L30" s="201">
        <v>2015</v>
      </c>
    </row>
    <row r="31" spans="1:12">
      <c r="A31" s="211">
        <v>28</v>
      </c>
      <c r="B31" s="19" t="s">
        <v>657</v>
      </c>
      <c r="C31" s="7" t="s">
        <v>293</v>
      </c>
      <c r="D31" s="509">
        <v>50</v>
      </c>
      <c r="E31" s="509">
        <v>12000</v>
      </c>
      <c r="F31" s="512">
        <v>0.1</v>
      </c>
      <c r="G31" s="509">
        <v>60</v>
      </c>
      <c r="H31" s="509">
        <v>1200</v>
      </c>
      <c r="I31" s="509">
        <f>+Таблица18[[#This Row],[Հաշվեկշիռային ընդհանուր արժեքը/դրամ/]]/Таблица18[[#This Row],[Քանակը]]</f>
        <v>180</v>
      </c>
      <c r="J31" s="509">
        <f>+Таблица18[[#This Row],[Սկզբնական  արժեք]]-Таблица18[[#This Row],[Մաշված. գումար]]</f>
        <v>10800</v>
      </c>
      <c r="K31" s="34" t="s">
        <v>631</v>
      </c>
      <c r="L31" s="201">
        <v>2015</v>
      </c>
    </row>
    <row r="32" spans="1:12">
      <c r="A32" s="211">
        <v>29</v>
      </c>
      <c r="B32" s="19" t="s">
        <v>598</v>
      </c>
      <c r="C32" s="7" t="s">
        <v>59</v>
      </c>
      <c r="D32" s="509">
        <v>8</v>
      </c>
      <c r="E32" s="509">
        <v>42000</v>
      </c>
      <c r="F32" s="513">
        <v>0.625</v>
      </c>
      <c r="G32" s="509">
        <v>1</v>
      </c>
      <c r="H32" s="509">
        <v>26250</v>
      </c>
      <c r="I32" s="509">
        <f>+Таблица18[[#This Row],[Հաշվեկշիռային ընդհանուր արժեքը/դրամ/]]/Таблица18[[#This Row],[Քանակը]]</f>
        <v>15750</v>
      </c>
      <c r="J32" s="509">
        <f>+Таблица18[[#This Row],[Սկզբնական  արժեք]]-Таблица18[[#This Row],[Մաշված. գումար]]</f>
        <v>15750</v>
      </c>
      <c r="K32" s="34" t="s">
        <v>631</v>
      </c>
      <c r="L32" s="201">
        <v>2015</v>
      </c>
    </row>
    <row r="33" spans="1:12">
      <c r="A33" s="211">
        <v>30</v>
      </c>
      <c r="B33" s="202" t="s">
        <v>568</v>
      </c>
      <c r="C33" s="7" t="s">
        <v>59</v>
      </c>
      <c r="D33" s="509">
        <v>8</v>
      </c>
      <c r="E33" s="509">
        <v>23000</v>
      </c>
      <c r="F33" s="513">
        <v>0.625</v>
      </c>
      <c r="G33" s="509">
        <v>5</v>
      </c>
      <c r="H33" s="509">
        <v>14375</v>
      </c>
      <c r="I33" s="509">
        <f>+Таблица18[[#This Row],[Հաշվեկշիռային ընդհանուր արժեքը/դրամ/]]/Таблица18[[#This Row],[Քանակը]]</f>
        <v>1725</v>
      </c>
      <c r="J33" s="509">
        <f>+Таблица18[[#This Row],[Սկզբնական  արժեք]]-Таблица18[[#This Row],[Մաշված. գումար]]</f>
        <v>8625</v>
      </c>
      <c r="K33" s="34" t="s">
        <v>631</v>
      </c>
      <c r="L33" s="201">
        <v>2015</v>
      </c>
    </row>
    <row r="34" spans="1:12">
      <c r="A34" s="211">
        <v>31</v>
      </c>
      <c r="B34" s="19" t="s">
        <v>599</v>
      </c>
      <c r="C34" s="7" t="s">
        <v>59</v>
      </c>
      <c r="D34" s="509">
        <v>10</v>
      </c>
      <c r="E34" s="509">
        <v>24000</v>
      </c>
      <c r="F34" s="512">
        <v>0.5</v>
      </c>
      <c r="G34" s="509">
        <v>2</v>
      </c>
      <c r="H34" s="509">
        <v>12000</v>
      </c>
      <c r="I34" s="509">
        <f>+Таблица18[[#This Row],[Հաշվեկշիռային ընդհանուր արժեքը/դրամ/]]/Таблица18[[#This Row],[Քանակը]]</f>
        <v>6000</v>
      </c>
      <c r="J34" s="509">
        <f>+Таблица18[[#This Row],[Սկզբնական  արժեք]]-Таблица18[[#This Row],[Մաշված. գումար]]</f>
        <v>12000</v>
      </c>
      <c r="K34" s="34" t="s">
        <v>631</v>
      </c>
      <c r="L34" s="201">
        <v>2015</v>
      </c>
    </row>
    <row r="35" spans="1:12" ht="30">
      <c r="A35" s="211">
        <v>32</v>
      </c>
      <c r="B35" s="19" t="s">
        <v>600</v>
      </c>
      <c r="C35" s="7" t="s">
        <v>59</v>
      </c>
      <c r="D35" s="509">
        <v>10</v>
      </c>
      <c r="E35" s="509">
        <v>20000</v>
      </c>
      <c r="F35" s="512">
        <v>0.5</v>
      </c>
      <c r="G35" s="509">
        <v>1</v>
      </c>
      <c r="H35" s="509">
        <v>10000</v>
      </c>
      <c r="I35" s="509">
        <f>+Таблица18[[#This Row],[Հաշվեկշիռային ընդհանուր արժեքը/դրամ/]]/Таблица18[[#This Row],[Քանակը]]</f>
        <v>10000</v>
      </c>
      <c r="J35" s="509">
        <f>+Таблица18[[#This Row],[Սկզբնական  արժեք]]-Таблица18[[#This Row],[Մաշված. գումար]]</f>
        <v>10000</v>
      </c>
      <c r="K35" s="34" t="s">
        <v>631</v>
      </c>
      <c r="L35" s="201">
        <v>2015</v>
      </c>
    </row>
    <row r="36" spans="1:12">
      <c r="A36" s="211">
        <v>33</v>
      </c>
      <c r="B36" s="19" t="s">
        <v>19</v>
      </c>
      <c r="C36" s="7" t="s">
        <v>59</v>
      </c>
      <c r="D36" s="509">
        <v>10</v>
      </c>
      <c r="E36" s="509">
        <v>35000</v>
      </c>
      <c r="F36" s="512">
        <v>0.1</v>
      </c>
      <c r="G36" s="509">
        <v>1</v>
      </c>
      <c r="H36" s="509">
        <v>3500</v>
      </c>
      <c r="I36" s="509">
        <f>+Таблица18[[#This Row],[Հաշվեկշիռային ընդհանուր արժեքը/դրամ/]]/Таблица18[[#This Row],[Քանակը]]</f>
        <v>31500</v>
      </c>
      <c r="J36" s="509">
        <f>+Таблица18[[#This Row],[Սկզբնական  արժեք]]-Таблица18[[#This Row],[Մաշված. գումար]]</f>
        <v>31500</v>
      </c>
      <c r="K36" s="34" t="s">
        <v>631</v>
      </c>
      <c r="L36" s="201">
        <v>2019</v>
      </c>
    </row>
    <row r="37" spans="1:12">
      <c r="A37" s="211">
        <v>34</v>
      </c>
      <c r="B37" s="19" t="s">
        <v>20</v>
      </c>
      <c r="C37" s="7" t="s">
        <v>59</v>
      </c>
      <c r="D37" s="509">
        <v>10</v>
      </c>
      <c r="E37" s="509">
        <v>30000</v>
      </c>
      <c r="F37" s="512">
        <v>0.1</v>
      </c>
      <c r="G37" s="509">
        <v>1</v>
      </c>
      <c r="H37" s="509">
        <v>3000</v>
      </c>
      <c r="I37" s="509">
        <f>+Таблица18[[#This Row],[Հաշվեկշիռային ընդհանուր արժեքը/դրամ/]]/Таблица18[[#This Row],[Քանակը]]</f>
        <v>27000</v>
      </c>
      <c r="J37" s="509">
        <f>+Таблица18[[#This Row],[Սկզբնական  արժեք]]-Таблица18[[#This Row],[Մաշված. գումար]]</f>
        <v>27000</v>
      </c>
      <c r="K37" s="34" t="s">
        <v>631</v>
      </c>
      <c r="L37" s="201">
        <v>2019</v>
      </c>
    </row>
    <row r="38" spans="1:12">
      <c r="A38" s="211">
        <v>35</v>
      </c>
      <c r="B38" s="19" t="s">
        <v>21</v>
      </c>
      <c r="C38" s="7" t="s">
        <v>59</v>
      </c>
      <c r="D38" s="509">
        <v>10</v>
      </c>
      <c r="E38" s="509">
        <v>25000</v>
      </c>
      <c r="F38" s="512">
        <v>0.1</v>
      </c>
      <c r="G38" s="509">
        <v>1</v>
      </c>
      <c r="H38" s="509">
        <v>2500</v>
      </c>
      <c r="I38" s="509">
        <f>+Таблица18[[#This Row],[Հաշվեկշիռային ընդհանուր արժեքը/դրամ/]]/Таблица18[[#This Row],[Քանակը]]</f>
        <v>22500</v>
      </c>
      <c r="J38" s="509">
        <f>+Таблица18[[#This Row],[Սկզբնական  արժեք]]-Таблица18[[#This Row],[Մաշված. գումար]]</f>
        <v>22500</v>
      </c>
      <c r="K38" s="34" t="s">
        <v>631</v>
      </c>
      <c r="L38" s="201">
        <v>2019</v>
      </c>
    </row>
    <row r="39" spans="1:12">
      <c r="A39" s="211">
        <v>36</v>
      </c>
      <c r="B39" s="19" t="s">
        <v>22</v>
      </c>
      <c r="C39" s="7" t="s">
        <v>59</v>
      </c>
      <c r="D39" s="509">
        <v>10</v>
      </c>
      <c r="E39" s="509">
        <v>40000</v>
      </c>
      <c r="F39" s="512">
        <v>0.1</v>
      </c>
      <c r="G39" s="509">
        <v>10</v>
      </c>
      <c r="H39" s="509">
        <v>4000</v>
      </c>
      <c r="I39" s="509">
        <f>+Таблица18[[#This Row],[Հաշվեկշիռային ընդհանուր արժեքը/դրամ/]]/Таблица18[[#This Row],[Քանակը]]</f>
        <v>3600</v>
      </c>
      <c r="J39" s="509">
        <f>+Таблица18[[#This Row],[Սկզբնական  արժեք]]-Таблица18[[#This Row],[Մաշված. գումար]]</f>
        <v>36000</v>
      </c>
      <c r="K39" s="34" t="s">
        <v>631</v>
      </c>
      <c r="L39" s="201">
        <v>2019</v>
      </c>
    </row>
    <row r="40" spans="1:12">
      <c r="A40" s="211">
        <v>37</v>
      </c>
      <c r="B40" s="19" t="s">
        <v>819</v>
      </c>
      <c r="C40" s="7" t="s">
        <v>59</v>
      </c>
      <c r="D40" s="509">
        <v>50</v>
      </c>
      <c r="E40" s="509">
        <v>1008000</v>
      </c>
      <c r="F40" s="512">
        <v>0.1</v>
      </c>
      <c r="G40" s="509">
        <v>50</v>
      </c>
      <c r="H40" s="509">
        <v>100800</v>
      </c>
      <c r="I40" s="509">
        <f>+Таблица18[[#This Row],[Հաշվեկշիռային ընդհանուր արժեքը/դրամ/]]/Таблица18[[#This Row],[Քանակը]]</f>
        <v>18144</v>
      </c>
      <c r="J40" s="509">
        <f>+Таблица18[[#This Row],[Սկզբնական  արժեք]]-Таблица18[[#This Row],[Մաշված. գումար]]</f>
        <v>907200</v>
      </c>
      <c r="K40" s="34" t="s">
        <v>631</v>
      </c>
      <c r="L40" s="201">
        <v>2015</v>
      </c>
    </row>
    <row r="41" spans="1:12" ht="30">
      <c r="A41" s="211">
        <v>38</v>
      </c>
      <c r="B41" s="19" t="s">
        <v>658</v>
      </c>
      <c r="C41" s="7" t="s">
        <v>601</v>
      </c>
      <c r="D41" s="509">
        <v>50</v>
      </c>
      <c r="E41" s="509">
        <v>348800</v>
      </c>
      <c r="F41" s="512">
        <v>0.1</v>
      </c>
      <c r="G41" s="509">
        <v>4360</v>
      </c>
      <c r="H41" s="509">
        <v>34880</v>
      </c>
      <c r="I41" s="509">
        <f>+Таблица18[[#This Row],[Հաշվեկշիռային ընդհանուր արժեքը/դրամ/]]/Таблица18[[#This Row],[Քանակը]]</f>
        <v>72</v>
      </c>
      <c r="J41" s="509">
        <f>+Таблица18[[#This Row],[Սկզբնական  արժեք]]-Таблица18[[#This Row],[Մաշված. գումար]]</f>
        <v>313920</v>
      </c>
      <c r="K41" s="34" t="s">
        <v>631</v>
      </c>
      <c r="L41" s="201">
        <v>2015</v>
      </c>
    </row>
    <row r="42" spans="1:12" ht="30">
      <c r="A42" s="211">
        <v>39</v>
      </c>
      <c r="B42" s="19" t="s">
        <v>659</v>
      </c>
      <c r="C42" s="7" t="s">
        <v>602</v>
      </c>
      <c r="D42" s="509">
        <v>50</v>
      </c>
      <c r="E42" s="509">
        <v>15980</v>
      </c>
      <c r="F42" s="512">
        <v>0.1</v>
      </c>
      <c r="G42" s="509">
        <v>94</v>
      </c>
      <c r="H42" s="509">
        <v>1598</v>
      </c>
      <c r="I42" s="509">
        <f>+Таблица18[[#This Row],[Հաշվեկշիռային ընդհանուր արժեքը/դրամ/]]/Таблица18[[#This Row],[Քանակը]]</f>
        <v>153</v>
      </c>
      <c r="J42" s="509">
        <f>+Таблица18[[#This Row],[Սկզբնական  արժեք]]-Таблица18[[#This Row],[Մաշված. գումար]]</f>
        <v>14382</v>
      </c>
      <c r="K42" s="34" t="s">
        <v>631</v>
      </c>
      <c r="L42" s="201">
        <v>2015</v>
      </c>
    </row>
    <row r="43" spans="1:12">
      <c r="A43" s="211">
        <v>40</v>
      </c>
      <c r="B43" s="19" t="s">
        <v>603</v>
      </c>
      <c r="C43" s="7" t="s">
        <v>59</v>
      </c>
      <c r="D43" s="509">
        <v>10</v>
      </c>
      <c r="E43" s="509">
        <v>80000</v>
      </c>
      <c r="F43" s="512">
        <v>0.5</v>
      </c>
      <c r="G43" s="509">
        <v>40</v>
      </c>
      <c r="H43" s="509">
        <v>40000</v>
      </c>
      <c r="I43" s="509">
        <f>+Таблица18[[#This Row],[Հաշվեկշիռային ընդհանուր արժեքը/դրամ/]]/Таблица18[[#This Row],[Քանակը]]</f>
        <v>1000</v>
      </c>
      <c r="J43" s="509">
        <f>+Таблица18[[#This Row],[Սկզբնական  արժեք]]-Таблица18[[#This Row],[Մաշված. գումար]]</f>
        <v>40000</v>
      </c>
      <c r="K43" s="34" t="s">
        <v>631</v>
      </c>
      <c r="L43" s="201">
        <v>2015</v>
      </c>
    </row>
    <row r="44" spans="1:12">
      <c r="A44" s="211">
        <v>41</v>
      </c>
      <c r="B44" s="19" t="s">
        <v>1026</v>
      </c>
      <c r="C44" s="7" t="s">
        <v>59</v>
      </c>
      <c r="D44" s="509">
        <v>10</v>
      </c>
      <c r="E44" s="509">
        <v>5000</v>
      </c>
      <c r="F44" s="512">
        <v>0.5</v>
      </c>
      <c r="G44" s="509">
        <v>2</v>
      </c>
      <c r="H44" s="509">
        <v>2500</v>
      </c>
      <c r="I44" s="509">
        <f>+Таблица18[[#This Row],[Հաշվեկշիռային ընդհանուր արժեքը/դրամ/]]/Таблица18[[#This Row],[Քանակը]]</f>
        <v>1250</v>
      </c>
      <c r="J44" s="509">
        <f>+Таблица18[[#This Row],[Սկզբնական  արժեք]]-Таблица18[[#This Row],[Մաշված. գումար]]</f>
        <v>2500</v>
      </c>
      <c r="K44" s="34" t="s">
        <v>631</v>
      </c>
      <c r="L44" s="201">
        <v>2015</v>
      </c>
    </row>
    <row r="45" spans="1:12">
      <c r="A45" s="211">
        <v>42</v>
      </c>
      <c r="B45" s="19" t="s">
        <v>604</v>
      </c>
      <c r="C45" s="19" t="s">
        <v>59</v>
      </c>
      <c r="D45" s="509">
        <v>12</v>
      </c>
      <c r="E45" s="509">
        <v>41000</v>
      </c>
      <c r="F45" s="513">
        <v>0.41699999999999998</v>
      </c>
      <c r="G45" s="509">
        <v>82</v>
      </c>
      <c r="H45" s="509">
        <v>17097</v>
      </c>
      <c r="I45" s="509">
        <f>+Таблица18[[#This Row],[Հաշվեկշիռային ընդհանուր արժեքը/դրամ/]]/Таблица18[[#This Row],[Քանակը]]</f>
        <v>291.5</v>
      </c>
      <c r="J45" s="509">
        <f>+Таблица18[[#This Row],[Սկզբնական  արժեք]]-Таблица18[[#This Row],[Մաշված. գումար]]</f>
        <v>23903</v>
      </c>
      <c r="K45" s="34" t="s">
        <v>631</v>
      </c>
      <c r="L45" s="201">
        <v>2015</v>
      </c>
    </row>
    <row r="46" spans="1:12">
      <c r="A46" s="211">
        <v>43</v>
      </c>
      <c r="B46" s="19" t="s">
        <v>605</v>
      </c>
      <c r="C46" s="7" t="s">
        <v>59</v>
      </c>
      <c r="D46" s="509">
        <v>8</v>
      </c>
      <c r="E46" s="509">
        <v>8000</v>
      </c>
      <c r="F46" s="513">
        <v>0.625</v>
      </c>
      <c r="G46" s="509">
        <v>2</v>
      </c>
      <c r="H46" s="509">
        <v>5000</v>
      </c>
      <c r="I46" s="509">
        <f>+Таблица18[[#This Row],[Հաշվեկշիռային ընդհանուր արժեքը/դրամ/]]/Таблица18[[#This Row],[Քանակը]]</f>
        <v>1500</v>
      </c>
      <c r="J46" s="509">
        <f>+Таблица18[[#This Row],[Սկզբնական  արժեք]]-Таблица18[[#This Row],[Մաշված. գումար]]</f>
        <v>3000</v>
      </c>
      <c r="K46" s="34" t="s">
        <v>631</v>
      </c>
      <c r="L46" s="201">
        <v>2015</v>
      </c>
    </row>
    <row r="47" spans="1:12">
      <c r="A47" s="211">
        <v>44</v>
      </c>
      <c r="B47" s="19" t="s">
        <v>606</v>
      </c>
      <c r="C47" s="7" t="s">
        <v>59</v>
      </c>
      <c r="D47" s="509">
        <v>8</v>
      </c>
      <c r="E47" s="509">
        <v>14000</v>
      </c>
      <c r="F47" s="513">
        <v>0.625</v>
      </c>
      <c r="G47" s="509">
        <v>2</v>
      </c>
      <c r="H47" s="509">
        <v>8750</v>
      </c>
      <c r="I47" s="509">
        <f>+Таблица18[[#This Row],[Հաշվեկշիռային ընդհանուր արժեքը/դրամ/]]/Таблица18[[#This Row],[Քանակը]]</f>
        <v>2625</v>
      </c>
      <c r="J47" s="509">
        <f>+Таблица18[[#This Row],[Սկզբնական  արժեք]]-Таблица18[[#This Row],[Մաշված. գումար]]</f>
        <v>5250</v>
      </c>
      <c r="K47" s="34" t="s">
        <v>631</v>
      </c>
      <c r="L47" s="201">
        <v>2015</v>
      </c>
    </row>
    <row r="48" spans="1:12">
      <c r="A48" s="211">
        <v>45</v>
      </c>
      <c r="B48" s="19" t="s">
        <v>359</v>
      </c>
      <c r="C48" s="7" t="s">
        <v>59</v>
      </c>
      <c r="D48" s="509">
        <v>10</v>
      </c>
      <c r="E48" s="509">
        <v>0</v>
      </c>
      <c r="F48" s="512">
        <v>1</v>
      </c>
      <c r="G48" s="509">
        <v>3</v>
      </c>
      <c r="H48" s="509"/>
      <c r="I48" s="509">
        <v>0</v>
      </c>
      <c r="J48" s="509">
        <v>0</v>
      </c>
      <c r="K48" s="7" t="s">
        <v>532</v>
      </c>
      <c r="L48" s="201">
        <v>1965</v>
      </c>
    </row>
    <row r="49" spans="1:12">
      <c r="A49" s="211">
        <v>46</v>
      </c>
      <c r="B49" s="19" t="s">
        <v>607</v>
      </c>
      <c r="C49" s="7" t="s">
        <v>59</v>
      </c>
      <c r="D49" s="509">
        <v>10</v>
      </c>
      <c r="E49" s="509">
        <v>0</v>
      </c>
      <c r="F49" s="512">
        <v>1</v>
      </c>
      <c r="G49" s="509">
        <v>3</v>
      </c>
      <c r="H49" s="509"/>
      <c r="I49" s="509">
        <v>0</v>
      </c>
      <c r="J49" s="509">
        <v>0</v>
      </c>
      <c r="K49" s="7" t="s">
        <v>532</v>
      </c>
      <c r="L49" s="201" t="s">
        <v>40</v>
      </c>
    </row>
    <row r="50" spans="1:12">
      <c r="A50" s="212">
        <v>47</v>
      </c>
      <c r="B50" s="50" t="s">
        <v>608</v>
      </c>
      <c r="C50" s="51" t="s">
        <v>59</v>
      </c>
      <c r="D50" s="509"/>
      <c r="E50" s="509"/>
      <c r="F50" s="51"/>
      <c r="G50" s="509">
        <v>1</v>
      </c>
      <c r="H50" s="509"/>
      <c r="I50" s="509" t="s">
        <v>40</v>
      </c>
      <c r="J50" s="509" t="s">
        <v>40</v>
      </c>
      <c r="K50" s="51" t="s">
        <v>569</v>
      </c>
      <c r="L50" s="208" t="s">
        <v>40</v>
      </c>
    </row>
    <row r="51" spans="1:12">
      <c r="A51" s="213">
        <v>48</v>
      </c>
      <c r="B51" s="35" t="s">
        <v>946</v>
      </c>
      <c r="C51" s="37" t="s">
        <v>59</v>
      </c>
      <c r="D51" s="509"/>
      <c r="E51" s="509"/>
      <c r="F51" s="37"/>
      <c r="G51" s="509">
        <v>1</v>
      </c>
      <c r="H51" s="509"/>
      <c r="I51" s="509" t="s">
        <v>40</v>
      </c>
      <c r="J51" s="509" t="s">
        <v>40</v>
      </c>
      <c r="K51" s="37" t="s">
        <v>570</v>
      </c>
      <c r="L51" s="209" t="s">
        <v>40</v>
      </c>
    </row>
    <row r="52" spans="1:12">
      <c r="A52" s="212">
        <v>49</v>
      </c>
      <c r="B52" s="50" t="s">
        <v>91</v>
      </c>
      <c r="C52" s="51" t="s">
        <v>59</v>
      </c>
      <c r="D52" s="509"/>
      <c r="E52" s="509"/>
      <c r="F52" s="51"/>
      <c r="G52" s="509">
        <v>2</v>
      </c>
      <c r="H52" s="509"/>
      <c r="I52" s="509" t="s">
        <v>40</v>
      </c>
      <c r="J52" s="509" t="s">
        <v>40</v>
      </c>
      <c r="K52" s="51" t="s">
        <v>570</v>
      </c>
      <c r="L52" s="208" t="s">
        <v>40</v>
      </c>
    </row>
    <row r="53" spans="1:12">
      <c r="A53" s="213">
        <v>50</v>
      </c>
      <c r="B53" s="35" t="s">
        <v>947</v>
      </c>
      <c r="C53" s="37" t="s">
        <v>59</v>
      </c>
      <c r="D53" s="509"/>
      <c r="E53" s="509"/>
      <c r="F53" s="37"/>
      <c r="G53" s="509">
        <v>2</v>
      </c>
      <c r="H53" s="509"/>
      <c r="I53" s="509" t="s">
        <v>40</v>
      </c>
      <c r="J53" s="509" t="s">
        <v>40</v>
      </c>
      <c r="K53" s="37" t="s">
        <v>570</v>
      </c>
      <c r="L53" s="209" t="s">
        <v>40</v>
      </c>
    </row>
    <row r="54" spans="1:12">
      <c r="A54" s="212">
        <v>51</v>
      </c>
      <c r="B54" s="50" t="s">
        <v>540</v>
      </c>
      <c r="C54" s="51" t="s">
        <v>59</v>
      </c>
      <c r="D54" s="509"/>
      <c r="E54" s="509"/>
      <c r="F54" s="51"/>
      <c r="G54" s="509">
        <v>3</v>
      </c>
      <c r="H54" s="509"/>
      <c r="I54" s="509" t="s">
        <v>40</v>
      </c>
      <c r="J54" s="509" t="s">
        <v>40</v>
      </c>
      <c r="K54" s="51" t="s">
        <v>570</v>
      </c>
      <c r="L54" s="208" t="s">
        <v>40</v>
      </c>
    </row>
    <row r="55" spans="1:12">
      <c r="A55" s="211">
        <v>52</v>
      </c>
      <c r="B55" s="19" t="s">
        <v>539</v>
      </c>
      <c r="C55" s="7" t="s">
        <v>59</v>
      </c>
      <c r="D55" s="509">
        <v>10</v>
      </c>
      <c r="E55" s="509">
        <v>0</v>
      </c>
      <c r="F55" s="512">
        <v>1</v>
      </c>
      <c r="G55" s="509">
        <v>1</v>
      </c>
      <c r="H55" s="509"/>
      <c r="I55" s="509" t="s">
        <v>40</v>
      </c>
      <c r="J55" s="509" t="s">
        <v>40</v>
      </c>
      <c r="K55" s="7" t="s">
        <v>571</v>
      </c>
      <c r="L55" s="201" t="s">
        <v>40</v>
      </c>
    </row>
    <row r="56" spans="1:12" ht="45">
      <c r="A56" s="212">
        <v>53</v>
      </c>
      <c r="B56" s="50" t="s">
        <v>540</v>
      </c>
      <c r="C56" s="51" t="s">
        <v>59</v>
      </c>
      <c r="D56" s="509"/>
      <c r="E56" s="509"/>
      <c r="F56" s="51"/>
      <c r="G56" s="509">
        <v>3</v>
      </c>
      <c r="H56" s="509"/>
      <c r="I56" s="509" t="s">
        <v>40</v>
      </c>
      <c r="J56" s="509" t="s">
        <v>40</v>
      </c>
      <c r="K56" s="51" t="s">
        <v>609</v>
      </c>
      <c r="L56" s="208">
        <v>1997</v>
      </c>
    </row>
    <row r="57" spans="1:12" ht="30">
      <c r="A57" s="211">
        <v>54</v>
      </c>
      <c r="B57" s="19" t="s">
        <v>710</v>
      </c>
      <c r="C57" s="7" t="s">
        <v>64</v>
      </c>
      <c r="D57" s="509">
        <v>5</v>
      </c>
      <c r="E57" s="509">
        <v>0</v>
      </c>
      <c r="F57" s="512">
        <v>1</v>
      </c>
      <c r="G57" s="509">
        <v>1</v>
      </c>
      <c r="H57" s="509"/>
      <c r="I57" s="509">
        <v>0</v>
      </c>
      <c r="J57" s="509">
        <v>0</v>
      </c>
      <c r="K57" s="25"/>
      <c r="L57" s="201">
        <v>2009</v>
      </c>
    </row>
    <row r="58" spans="1:12" ht="28.5">
      <c r="A58" s="211">
        <v>55</v>
      </c>
      <c r="B58" s="25" t="s">
        <v>948</v>
      </c>
      <c r="C58" s="7" t="s">
        <v>64</v>
      </c>
      <c r="D58" s="509">
        <v>7</v>
      </c>
      <c r="E58" s="509">
        <v>0</v>
      </c>
      <c r="F58" s="512">
        <v>1</v>
      </c>
      <c r="G58" s="509">
        <v>1</v>
      </c>
      <c r="H58" s="509"/>
      <c r="I58" s="509">
        <v>0</v>
      </c>
      <c r="J58" s="509">
        <v>0</v>
      </c>
      <c r="K58" s="25"/>
      <c r="L58" s="201">
        <v>2009</v>
      </c>
    </row>
    <row r="59" spans="1:12" ht="42.75">
      <c r="A59" s="211">
        <v>56</v>
      </c>
      <c r="B59" s="25" t="s">
        <v>949</v>
      </c>
      <c r="C59" s="7" t="s">
        <v>64</v>
      </c>
      <c r="D59" s="509">
        <v>7</v>
      </c>
      <c r="E59" s="509">
        <v>0</v>
      </c>
      <c r="F59" s="512">
        <v>1</v>
      </c>
      <c r="G59" s="509">
        <v>1</v>
      </c>
      <c r="H59" s="509"/>
      <c r="I59" s="509">
        <v>0</v>
      </c>
      <c r="J59" s="509">
        <v>0</v>
      </c>
      <c r="K59" s="25"/>
      <c r="L59" s="201">
        <v>2009</v>
      </c>
    </row>
    <row r="60" spans="1:12" ht="28.5">
      <c r="A60" s="211">
        <v>57</v>
      </c>
      <c r="B60" s="25" t="s">
        <v>950</v>
      </c>
      <c r="C60" s="7" t="s">
        <v>64</v>
      </c>
      <c r="D60" s="509">
        <v>7</v>
      </c>
      <c r="E60" s="509">
        <v>0</v>
      </c>
      <c r="F60" s="512">
        <v>1</v>
      </c>
      <c r="G60" s="509">
        <v>1</v>
      </c>
      <c r="H60" s="509"/>
      <c r="I60" s="509">
        <v>0</v>
      </c>
      <c r="J60" s="509">
        <v>0</v>
      </c>
      <c r="K60" s="25"/>
      <c r="L60" s="201">
        <v>2009</v>
      </c>
    </row>
    <row r="61" spans="1:12">
      <c r="A61" s="211">
        <v>58</v>
      </c>
      <c r="B61" s="25" t="s">
        <v>951</v>
      </c>
      <c r="C61" s="7" t="s">
        <v>64</v>
      </c>
      <c r="D61" s="509">
        <v>7</v>
      </c>
      <c r="E61" s="509">
        <v>0</v>
      </c>
      <c r="F61" s="512">
        <v>1</v>
      </c>
      <c r="G61" s="509">
        <v>1</v>
      </c>
      <c r="H61" s="509"/>
      <c r="I61" s="509">
        <v>0</v>
      </c>
      <c r="J61" s="509">
        <v>0</v>
      </c>
      <c r="K61" s="25"/>
      <c r="L61" s="201">
        <v>2009</v>
      </c>
    </row>
    <row r="62" spans="1:12">
      <c r="A62" s="211">
        <v>59</v>
      </c>
      <c r="B62" s="25" t="s">
        <v>952</v>
      </c>
      <c r="C62" s="7" t="s">
        <v>59</v>
      </c>
      <c r="D62" s="509">
        <v>7</v>
      </c>
      <c r="E62" s="509">
        <v>0</v>
      </c>
      <c r="F62" s="512">
        <v>1</v>
      </c>
      <c r="G62" s="509">
        <v>1</v>
      </c>
      <c r="H62" s="509"/>
      <c r="I62" s="509">
        <v>0</v>
      </c>
      <c r="J62" s="509">
        <v>0</v>
      </c>
      <c r="K62" s="25"/>
      <c r="L62" s="201">
        <v>2009</v>
      </c>
    </row>
    <row r="63" spans="1:12" ht="32.25" customHeight="1">
      <c r="A63" s="211">
        <v>60</v>
      </c>
      <c r="B63" s="26" t="s">
        <v>953</v>
      </c>
      <c r="C63" s="7" t="s">
        <v>59</v>
      </c>
      <c r="D63" s="509">
        <v>5</v>
      </c>
      <c r="E63" s="509">
        <v>0</v>
      </c>
      <c r="F63" s="512">
        <v>1</v>
      </c>
      <c r="G63" s="509">
        <v>1</v>
      </c>
      <c r="H63" s="509"/>
      <c r="I63" s="509">
        <v>0</v>
      </c>
      <c r="J63" s="509">
        <v>0</v>
      </c>
      <c r="K63" s="25"/>
      <c r="L63" s="201">
        <v>2012</v>
      </c>
    </row>
    <row r="64" spans="1:12" ht="18" customHeight="1">
      <c r="A64" s="211">
        <v>61</v>
      </c>
      <c r="B64" s="19" t="s">
        <v>711</v>
      </c>
      <c r="C64" s="7" t="s">
        <v>59</v>
      </c>
      <c r="D64" s="509">
        <v>7</v>
      </c>
      <c r="E64" s="509">
        <v>53000</v>
      </c>
      <c r="F64" s="512">
        <v>1</v>
      </c>
      <c r="G64" s="509">
        <v>1</v>
      </c>
      <c r="H64" s="509"/>
      <c r="I64" s="509">
        <v>0</v>
      </c>
      <c r="J64" s="509">
        <v>0</v>
      </c>
      <c r="K64" s="25"/>
      <c r="L64" s="201">
        <v>2012</v>
      </c>
    </row>
    <row r="65" spans="1:12">
      <c r="A65" s="213">
        <v>62</v>
      </c>
      <c r="B65" s="35" t="s">
        <v>954</v>
      </c>
      <c r="C65" s="37" t="s">
        <v>59</v>
      </c>
      <c r="D65" s="509"/>
      <c r="E65" s="509"/>
      <c r="F65" s="37"/>
      <c r="G65" s="509">
        <v>2</v>
      </c>
      <c r="H65" s="509"/>
      <c r="I65" s="509">
        <v>60000</v>
      </c>
      <c r="J65" s="509">
        <v>120000</v>
      </c>
      <c r="K65" s="215" t="s">
        <v>570</v>
      </c>
      <c r="L65" s="201">
        <v>2016</v>
      </c>
    </row>
    <row r="66" spans="1:12">
      <c r="A66" s="212">
        <v>63</v>
      </c>
      <c r="B66" s="50" t="s">
        <v>954</v>
      </c>
      <c r="C66" s="51" t="s">
        <v>59</v>
      </c>
      <c r="D66" s="509"/>
      <c r="E66" s="509"/>
      <c r="F66" s="51"/>
      <c r="G66" s="509">
        <v>1</v>
      </c>
      <c r="H66" s="509"/>
      <c r="I66" s="509">
        <v>45000</v>
      </c>
      <c r="J66" s="509">
        <v>45000</v>
      </c>
      <c r="K66" s="215" t="s">
        <v>570</v>
      </c>
      <c r="L66" s="201">
        <v>2016</v>
      </c>
    </row>
    <row r="67" spans="1:12">
      <c r="A67" s="213">
        <v>64</v>
      </c>
      <c r="B67" s="54" t="s">
        <v>955</v>
      </c>
      <c r="C67" s="37" t="s">
        <v>59</v>
      </c>
      <c r="D67" s="509"/>
      <c r="E67" s="509"/>
      <c r="F67" s="37"/>
      <c r="G67" s="509">
        <v>1</v>
      </c>
      <c r="H67" s="509"/>
      <c r="I67" s="509">
        <v>290000</v>
      </c>
      <c r="J67" s="509">
        <v>290000</v>
      </c>
      <c r="K67" s="215" t="s">
        <v>570</v>
      </c>
      <c r="L67" s="201">
        <v>2016</v>
      </c>
    </row>
    <row r="68" spans="1:12" ht="15.75" customHeight="1">
      <c r="A68" s="212">
        <v>65</v>
      </c>
      <c r="B68" s="50" t="s">
        <v>91</v>
      </c>
      <c r="C68" s="51" t="s">
        <v>59</v>
      </c>
      <c r="D68" s="509"/>
      <c r="E68" s="509"/>
      <c r="F68" s="51"/>
      <c r="G68" s="509">
        <v>1</v>
      </c>
      <c r="H68" s="509"/>
      <c r="I68" s="509">
        <v>155000</v>
      </c>
      <c r="J68" s="509">
        <v>15500</v>
      </c>
      <c r="K68" s="215" t="s">
        <v>570</v>
      </c>
      <c r="L68" s="201">
        <v>2016</v>
      </c>
    </row>
    <row r="69" spans="1:12">
      <c r="A69" s="213">
        <v>66</v>
      </c>
      <c r="B69" s="35" t="s">
        <v>171</v>
      </c>
      <c r="C69" s="37" t="s">
        <v>59</v>
      </c>
      <c r="D69" s="509"/>
      <c r="E69" s="509"/>
      <c r="F69" s="37"/>
      <c r="G69" s="509">
        <v>5</v>
      </c>
      <c r="H69" s="509"/>
      <c r="I69" s="509">
        <v>18000</v>
      </c>
      <c r="J69" s="509">
        <v>95000</v>
      </c>
      <c r="K69" s="215" t="s">
        <v>570</v>
      </c>
      <c r="L69" s="201">
        <v>2016</v>
      </c>
    </row>
    <row r="70" spans="1:12" ht="15.75" customHeight="1">
      <c r="A70" s="212">
        <v>67</v>
      </c>
      <c r="B70" s="50" t="s">
        <v>956</v>
      </c>
      <c r="C70" s="51" t="s">
        <v>59</v>
      </c>
      <c r="D70" s="509"/>
      <c r="E70" s="509"/>
      <c r="F70" s="51"/>
      <c r="G70" s="509">
        <v>1</v>
      </c>
      <c r="H70" s="509"/>
      <c r="I70" s="509">
        <v>250000</v>
      </c>
      <c r="J70" s="509">
        <v>250000</v>
      </c>
      <c r="K70" s="215" t="s">
        <v>570</v>
      </c>
      <c r="L70" s="201">
        <v>2016</v>
      </c>
    </row>
    <row r="71" spans="1:12" ht="30">
      <c r="A71" s="213">
        <v>68</v>
      </c>
      <c r="B71" s="35" t="s">
        <v>572</v>
      </c>
      <c r="C71" s="37" t="s">
        <v>59</v>
      </c>
      <c r="D71" s="509">
        <v>7</v>
      </c>
      <c r="E71" s="509">
        <v>145000</v>
      </c>
      <c r="F71" s="512">
        <v>0.56999999999999995</v>
      </c>
      <c r="G71" s="509">
        <v>1</v>
      </c>
      <c r="H71" s="509">
        <v>82650</v>
      </c>
      <c r="I71" s="509">
        <f>+Таблица18[[#This Row],[Հաշվեկշիռային ընդհանուր արժեքը/դրամ/]]/Таблица18[[#This Row],[Քանակը]]</f>
        <v>62350</v>
      </c>
      <c r="J71" s="509">
        <f>+Таблица18[[#This Row],[Սկզբնական  արժեք]]-Таблица18[[#This Row],[Մաշված. գումար]]</f>
        <v>62350</v>
      </c>
      <c r="K71" s="210"/>
      <c r="L71" s="201">
        <v>2016</v>
      </c>
    </row>
    <row r="72" spans="1:12" s="516" customFormat="1">
      <c r="A72" s="514">
        <v>69</v>
      </c>
      <c r="B72" s="72" t="s">
        <v>819</v>
      </c>
      <c r="C72" s="125" t="s">
        <v>59</v>
      </c>
      <c r="D72" s="508">
        <v>50</v>
      </c>
      <c r="E72" s="508">
        <v>1260000</v>
      </c>
      <c r="F72" s="512">
        <v>0.02</v>
      </c>
      <c r="G72" s="508">
        <v>10</v>
      </c>
      <c r="H72" s="508">
        <v>25200</v>
      </c>
      <c r="I72" s="509">
        <f>+Таблица18[[#This Row],[Հաշվեկշիռային ընդհանուր արժեքը/դրամ/]]/Таблица18[[#This Row],[Քանակը]]</f>
        <v>123480</v>
      </c>
      <c r="J72" s="509">
        <f>+Таблица18[[#This Row],[Սկզբնական  արժեք]]-Таблица18[[#This Row],[Մաշված. գումար]]</f>
        <v>1234800</v>
      </c>
      <c r="K72" s="125" t="s">
        <v>631</v>
      </c>
      <c r="L72" s="515">
        <v>2019</v>
      </c>
    </row>
    <row r="73" spans="1:12" s="516" customFormat="1">
      <c r="A73" s="540">
        <v>70</v>
      </c>
      <c r="B73" s="302" t="s">
        <v>144</v>
      </c>
      <c r="C73" s="8" t="s">
        <v>59</v>
      </c>
      <c r="D73" s="509">
        <v>30</v>
      </c>
      <c r="E73" s="509">
        <v>4200000</v>
      </c>
      <c r="F73" s="7">
        <v>0</v>
      </c>
      <c r="G73" s="509">
        <v>2</v>
      </c>
      <c r="H73" s="509"/>
      <c r="I73" s="509">
        <v>2100000</v>
      </c>
      <c r="J73" s="509">
        <v>4200000</v>
      </c>
      <c r="K73" s="7" t="s">
        <v>631</v>
      </c>
      <c r="L73" s="515">
        <v>2020</v>
      </c>
    </row>
    <row r="74" spans="1:12" s="516" customFormat="1" ht="25.5">
      <c r="A74" s="540">
        <v>71</v>
      </c>
      <c r="B74" s="528" t="s">
        <v>868</v>
      </c>
      <c r="C74" s="522" t="s">
        <v>59</v>
      </c>
      <c r="D74" s="509">
        <v>7</v>
      </c>
      <c r="E74" s="509">
        <v>5500</v>
      </c>
      <c r="F74" s="336">
        <v>0</v>
      </c>
      <c r="G74" s="45">
        <v>1</v>
      </c>
      <c r="H74" s="509">
        <v>0</v>
      </c>
      <c r="I74" s="509">
        <v>5500</v>
      </c>
      <c r="J74" s="509">
        <v>5500</v>
      </c>
      <c r="K74" s="7" t="s">
        <v>631</v>
      </c>
      <c r="L74" s="515">
        <v>2020</v>
      </c>
    </row>
    <row r="75" spans="1:12">
      <c r="A75" s="214"/>
      <c r="B75" s="203" t="s">
        <v>576</v>
      </c>
      <c r="C75" s="203"/>
      <c r="D75" s="509"/>
      <c r="E75" s="509"/>
      <c r="F75" s="203"/>
      <c r="G75" s="509"/>
      <c r="H75" s="509"/>
      <c r="I75" s="509"/>
      <c r="J75" s="509"/>
      <c r="K75" s="203"/>
      <c r="L75" s="510"/>
    </row>
    <row r="76" spans="1:12">
      <c r="A76" s="211">
        <v>72</v>
      </c>
      <c r="B76" s="19" t="s">
        <v>610</v>
      </c>
      <c r="C76" s="7" t="s">
        <v>59</v>
      </c>
      <c r="D76" s="509"/>
      <c r="E76" s="509"/>
      <c r="F76" s="7"/>
      <c r="G76" s="509">
        <v>24</v>
      </c>
      <c r="H76" s="509"/>
      <c r="I76" s="509" t="s">
        <v>40</v>
      </c>
      <c r="J76" s="509" t="s">
        <v>40</v>
      </c>
      <c r="K76" s="7" t="s">
        <v>571</v>
      </c>
      <c r="L76" s="510"/>
    </row>
    <row r="77" spans="1:12">
      <c r="A77" s="211">
        <v>73</v>
      </c>
      <c r="B77" s="19" t="s">
        <v>205</v>
      </c>
      <c r="C77" s="7" t="s">
        <v>59</v>
      </c>
      <c r="D77" s="509"/>
      <c r="E77" s="509"/>
      <c r="F77" s="7"/>
      <c r="G77" s="509">
        <v>4</v>
      </c>
      <c r="H77" s="509"/>
      <c r="I77" s="509" t="s">
        <v>40</v>
      </c>
      <c r="J77" s="509" t="s">
        <v>40</v>
      </c>
      <c r="K77" s="7" t="s">
        <v>571</v>
      </c>
      <c r="L77" s="510"/>
    </row>
    <row r="78" spans="1:12" ht="15" customHeight="1">
      <c r="A78" s="211">
        <v>74</v>
      </c>
      <c r="B78" s="19" t="s">
        <v>611</v>
      </c>
      <c r="C78" s="7" t="s">
        <v>59</v>
      </c>
      <c r="D78" s="509"/>
      <c r="E78" s="509"/>
      <c r="F78" s="7"/>
      <c r="G78" s="509">
        <v>2</v>
      </c>
      <c r="H78" s="509"/>
      <c r="I78" s="509" t="s">
        <v>40</v>
      </c>
      <c r="J78" s="509" t="s">
        <v>40</v>
      </c>
      <c r="K78" s="7" t="s">
        <v>571</v>
      </c>
      <c r="L78" s="510"/>
    </row>
    <row r="79" spans="1:12">
      <c r="A79" s="211">
        <v>75</v>
      </c>
      <c r="B79" s="19" t="s">
        <v>782</v>
      </c>
      <c r="C79" s="7" t="s">
        <v>59</v>
      </c>
      <c r="D79" s="509"/>
      <c r="E79" s="509"/>
      <c r="F79" s="7"/>
      <c r="G79" s="509">
        <v>1</v>
      </c>
      <c r="H79" s="509"/>
      <c r="I79" s="509" t="s">
        <v>40</v>
      </c>
      <c r="J79" s="509" t="s">
        <v>40</v>
      </c>
      <c r="K79" s="7" t="s">
        <v>573</v>
      </c>
      <c r="L79" s="510"/>
    </row>
    <row r="80" spans="1:12">
      <c r="A80" s="211">
        <v>76</v>
      </c>
      <c r="B80" s="19" t="s">
        <v>957</v>
      </c>
      <c r="C80" s="7" t="s">
        <v>59</v>
      </c>
      <c r="D80" s="509"/>
      <c r="E80" s="509"/>
      <c r="F80" s="7"/>
      <c r="G80" s="509">
        <v>1</v>
      </c>
      <c r="H80" s="509"/>
      <c r="I80" s="509" t="s">
        <v>40</v>
      </c>
      <c r="J80" s="509" t="s">
        <v>40</v>
      </c>
      <c r="K80" s="7" t="s">
        <v>573</v>
      </c>
      <c r="L80" s="510"/>
    </row>
    <row r="81" spans="1:12">
      <c r="A81" s="211">
        <v>77</v>
      </c>
      <c r="B81" s="19" t="s">
        <v>127</v>
      </c>
      <c r="C81" s="7" t="s">
        <v>59</v>
      </c>
      <c r="D81" s="509"/>
      <c r="E81" s="509"/>
      <c r="F81" s="7"/>
      <c r="G81" s="509">
        <v>1</v>
      </c>
      <c r="H81" s="509"/>
      <c r="I81" s="509" t="s">
        <v>40</v>
      </c>
      <c r="J81" s="509" t="s">
        <v>40</v>
      </c>
      <c r="K81" s="7" t="s">
        <v>571</v>
      </c>
      <c r="L81" s="510"/>
    </row>
    <row r="82" spans="1:12">
      <c r="A82" s="211">
        <v>78</v>
      </c>
      <c r="B82" s="19" t="s">
        <v>626</v>
      </c>
      <c r="C82" s="7" t="s">
        <v>59</v>
      </c>
      <c r="D82" s="509"/>
      <c r="E82" s="509"/>
      <c r="F82" s="7"/>
      <c r="G82" s="509">
        <v>1</v>
      </c>
      <c r="H82" s="509"/>
      <c r="I82" s="509" t="s">
        <v>40</v>
      </c>
      <c r="J82" s="509" t="s">
        <v>40</v>
      </c>
      <c r="K82" s="7" t="s">
        <v>571</v>
      </c>
      <c r="L82" s="510"/>
    </row>
    <row r="83" spans="1:12">
      <c r="A83" s="211">
        <v>79</v>
      </c>
      <c r="B83" s="19" t="s">
        <v>368</v>
      </c>
      <c r="C83" s="7" t="s">
        <v>59</v>
      </c>
      <c r="D83" s="509"/>
      <c r="E83" s="509"/>
      <c r="F83" s="7"/>
      <c r="G83" s="509">
        <v>1</v>
      </c>
      <c r="H83" s="509"/>
      <c r="I83" s="509" t="s">
        <v>40</v>
      </c>
      <c r="J83" s="509" t="s">
        <v>40</v>
      </c>
      <c r="K83" s="7" t="s">
        <v>574</v>
      </c>
      <c r="L83" s="510"/>
    </row>
    <row r="84" spans="1:12">
      <c r="A84" s="211">
        <v>80</v>
      </c>
      <c r="B84" s="19" t="s">
        <v>958</v>
      </c>
      <c r="C84" s="7" t="s">
        <v>59</v>
      </c>
      <c r="D84" s="509"/>
      <c r="E84" s="509"/>
      <c r="F84" s="7"/>
      <c r="G84" s="509">
        <v>1</v>
      </c>
      <c r="H84" s="509"/>
      <c r="I84" s="509" t="s">
        <v>40</v>
      </c>
      <c r="J84" s="509" t="s">
        <v>40</v>
      </c>
      <c r="K84" s="7" t="s">
        <v>573</v>
      </c>
      <c r="L84" s="510"/>
    </row>
    <row r="85" spans="1:12">
      <c r="A85" s="211">
        <v>81</v>
      </c>
      <c r="B85" s="19" t="s">
        <v>959</v>
      </c>
      <c r="C85" s="7" t="s">
        <v>59</v>
      </c>
      <c r="D85" s="509"/>
      <c r="E85" s="509"/>
      <c r="F85" s="7"/>
      <c r="G85" s="509">
        <v>1</v>
      </c>
      <c r="H85" s="509"/>
      <c r="I85" s="509" t="s">
        <v>40</v>
      </c>
      <c r="J85" s="509" t="s">
        <v>40</v>
      </c>
      <c r="K85" s="7" t="s">
        <v>573</v>
      </c>
      <c r="L85" s="510"/>
    </row>
    <row r="86" spans="1:12">
      <c r="A86" s="211">
        <v>82</v>
      </c>
      <c r="B86" s="19" t="s">
        <v>960</v>
      </c>
      <c r="C86" s="7" t="s">
        <v>59</v>
      </c>
      <c r="D86" s="509"/>
      <c r="E86" s="509"/>
      <c r="F86" s="7"/>
      <c r="G86" s="509">
        <v>1</v>
      </c>
      <c r="H86" s="509"/>
      <c r="I86" s="509" t="s">
        <v>40</v>
      </c>
      <c r="J86" s="509" t="s">
        <v>40</v>
      </c>
      <c r="K86" s="7" t="s">
        <v>573</v>
      </c>
      <c r="L86" s="510"/>
    </row>
    <row r="87" spans="1:12">
      <c r="A87" s="211">
        <v>83</v>
      </c>
      <c r="B87" s="19" t="s">
        <v>610</v>
      </c>
      <c r="C87" s="7" t="s">
        <v>59</v>
      </c>
      <c r="D87" s="509"/>
      <c r="E87" s="509"/>
      <c r="F87" s="7"/>
      <c r="G87" s="509">
        <v>4</v>
      </c>
      <c r="H87" s="509"/>
      <c r="I87" s="509" t="s">
        <v>40</v>
      </c>
      <c r="J87" s="509" t="s">
        <v>40</v>
      </c>
      <c r="K87" s="7" t="s">
        <v>574</v>
      </c>
      <c r="L87" s="510"/>
    </row>
    <row r="88" spans="1:12">
      <c r="A88" s="211">
        <v>84</v>
      </c>
      <c r="B88" s="19" t="s">
        <v>961</v>
      </c>
      <c r="C88" s="7" t="s">
        <v>59</v>
      </c>
      <c r="D88" s="509"/>
      <c r="E88" s="509"/>
      <c r="F88" s="7"/>
      <c r="G88" s="509">
        <v>1</v>
      </c>
      <c r="H88" s="509"/>
      <c r="I88" s="509" t="s">
        <v>40</v>
      </c>
      <c r="J88" s="509" t="s">
        <v>40</v>
      </c>
      <c r="K88" s="7" t="s">
        <v>573</v>
      </c>
      <c r="L88" s="510"/>
    </row>
    <row r="89" spans="1:12">
      <c r="A89" s="211">
        <v>85</v>
      </c>
      <c r="B89" s="19" t="s">
        <v>369</v>
      </c>
      <c r="C89" s="7" t="s">
        <v>59</v>
      </c>
      <c r="D89" s="509"/>
      <c r="E89" s="509"/>
      <c r="F89" s="7"/>
      <c r="G89" s="509">
        <v>6</v>
      </c>
      <c r="H89" s="509"/>
      <c r="I89" s="509" t="s">
        <v>40</v>
      </c>
      <c r="J89" s="509" t="s">
        <v>40</v>
      </c>
      <c r="K89" s="7" t="s">
        <v>573</v>
      </c>
      <c r="L89" s="510"/>
    </row>
    <row r="90" spans="1:12" ht="33.75" customHeight="1">
      <c r="A90" s="211">
        <v>86</v>
      </c>
      <c r="B90" s="44" t="s">
        <v>439</v>
      </c>
      <c r="C90" s="11" t="s">
        <v>59</v>
      </c>
      <c r="D90" s="509"/>
      <c r="E90" s="509"/>
      <c r="F90" s="11"/>
      <c r="G90" s="509">
        <v>8016</v>
      </c>
      <c r="H90" s="509"/>
      <c r="I90" s="509" t="s">
        <v>40</v>
      </c>
      <c r="J90" s="509" t="s">
        <v>575</v>
      </c>
      <c r="K90" s="11" t="s">
        <v>571</v>
      </c>
      <c r="L90" s="510"/>
    </row>
    <row r="91" spans="1:12" ht="21" customHeight="1">
      <c r="A91" s="532"/>
      <c r="B91" s="533" t="s">
        <v>628</v>
      </c>
      <c r="C91" s="534"/>
      <c r="D91" s="534"/>
      <c r="E91" s="535"/>
      <c r="F91" s="534"/>
      <c r="G91" s="536"/>
      <c r="H91" s="537"/>
      <c r="I91" s="536"/>
      <c r="J91" s="538">
        <f>SUBTOTAL(109,[Հաշվեկշիռային ընդհանուր արժեքը/դրամ/])</f>
        <v>16191100</v>
      </c>
      <c r="K91" s="534"/>
      <c r="L91" s="539"/>
    </row>
    <row r="93" spans="1:12" ht="37.5" customHeight="1">
      <c r="C93" s="623" t="s">
        <v>1046</v>
      </c>
      <c r="D93" s="623"/>
      <c r="E93" s="623"/>
      <c r="F93" s="623"/>
      <c r="G93"/>
      <c r="H93" s="627" t="s">
        <v>1047</v>
      </c>
      <c r="I93" s="627"/>
    </row>
  </sheetData>
  <mergeCells count="4">
    <mergeCell ref="A2:L2"/>
    <mergeCell ref="K1:L1"/>
    <mergeCell ref="C93:F93"/>
    <mergeCell ref="H93:I93"/>
  </mergeCells>
  <pageMargins left="0.7" right="0.7" top="0.75" bottom="0.75" header="0.3" footer="0.3"/>
  <pageSetup paperSize="9" scale="83"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65"/>
  <sheetViews>
    <sheetView topLeftCell="A52" workbookViewId="0">
      <selection activeCell="A2" sqref="A2:L2"/>
    </sheetView>
  </sheetViews>
  <sheetFormatPr defaultRowHeight="15"/>
  <cols>
    <col min="2" max="2" width="22.140625" customWidth="1"/>
    <col min="3" max="3" width="11.42578125" customWidth="1"/>
    <col min="4" max="4" width="8.85546875" customWidth="1"/>
    <col min="5" max="5" width="15" customWidth="1"/>
    <col min="6" max="6" width="12.85546875" customWidth="1"/>
    <col min="7" max="7" width="10.7109375" customWidth="1"/>
    <col min="8" max="8" width="13" customWidth="1"/>
    <col min="9" max="9" width="16.140625" customWidth="1"/>
    <col min="10" max="10" width="16" customWidth="1"/>
    <col min="11" max="11" width="21.140625" customWidth="1"/>
    <col min="12" max="12" width="11.7109375" customWidth="1"/>
  </cols>
  <sheetData>
    <row r="1" spans="1:12" ht="67.5" customHeight="1">
      <c r="K1" s="622" t="s">
        <v>1045</v>
      </c>
      <c r="L1" s="622"/>
    </row>
    <row r="2" spans="1:12" ht="47.25" customHeight="1" thickBot="1">
      <c r="A2" s="624" t="s">
        <v>941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</row>
    <row r="3" spans="1:12" ht="62.25" customHeight="1" thickBot="1">
      <c r="A3" s="229" t="s">
        <v>279</v>
      </c>
      <c r="B3" s="229" t="s">
        <v>52</v>
      </c>
      <c r="C3" s="229" t="s">
        <v>54</v>
      </c>
      <c r="D3" s="230" t="s">
        <v>28</v>
      </c>
      <c r="E3" s="231" t="s">
        <v>513</v>
      </c>
      <c r="F3" s="231" t="s">
        <v>824</v>
      </c>
      <c r="G3" s="229" t="s">
        <v>29</v>
      </c>
      <c r="H3" s="229" t="s">
        <v>897</v>
      </c>
      <c r="I3" s="229" t="s">
        <v>412</v>
      </c>
      <c r="J3" s="229" t="s">
        <v>347</v>
      </c>
      <c r="K3" s="232" t="s">
        <v>665</v>
      </c>
      <c r="L3" s="233" t="s">
        <v>413</v>
      </c>
    </row>
    <row r="4" spans="1:12" ht="30">
      <c r="A4" s="7">
        <v>1</v>
      </c>
      <c r="B4" s="7" t="s">
        <v>467</v>
      </c>
      <c r="C4" s="7" t="s">
        <v>59</v>
      </c>
      <c r="D4" s="14">
        <v>80</v>
      </c>
      <c r="E4" s="45">
        <v>33283304</v>
      </c>
      <c r="F4" s="577">
        <v>0.92290000000000005</v>
      </c>
      <c r="G4" s="7">
        <v>2</v>
      </c>
      <c r="H4" s="45">
        <f>+Таблица14[[#This Row],[Ընդամենը սկզբնական արժեք]]-Таблица14[[#This Row],[Հաշվեկշիռային ընդհանուր արժեքը/դրամ/]]</f>
        <v>30717827</v>
      </c>
      <c r="I4" s="45">
        <v>1282739</v>
      </c>
      <c r="J4" s="45">
        <v>2565477</v>
      </c>
      <c r="K4" s="7" t="s">
        <v>561</v>
      </c>
      <c r="L4" s="7" t="s">
        <v>414</v>
      </c>
    </row>
    <row r="5" spans="1:12" ht="30">
      <c r="A5" s="7">
        <v>2</v>
      </c>
      <c r="B5" s="7" t="s">
        <v>468</v>
      </c>
      <c r="C5" s="7" t="s">
        <v>59</v>
      </c>
      <c r="D5" s="7">
        <v>80</v>
      </c>
      <c r="E5" s="45">
        <v>200847530</v>
      </c>
      <c r="F5" s="474">
        <v>0.92300000000000004</v>
      </c>
      <c r="G5" s="7">
        <v>10</v>
      </c>
      <c r="H5" s="45">
        <f>+Таблица14[[#This Row],[Ընդամենը սկզբնական արժեք]]-Таблица14[[#This Row],[Հաշվեկշիռային ընդհանուր արժեքը/դրամ/]]</f>
        <v>185366203</v>
      </c>
      <c r="I5" s="45">
        <v>1548133</v>
      </c>
      <c r="J5" s="45">
        <v>15481327</v>
      </c>
      <c r="K5" s="7" t="s">
        <v>561</v>
      </c>
      <c r="L5" s="7" t="s">
        <v>414</v>
      </c>
    </row>
    <row r="6" spans="1:12" ht="30">
      <c r="A6" s="7">
        <v>3</v>
      </c>
      <c r="B6" s="7" t="s">
        <v>469</v>
      </c>
      <c r="C6" s="7" t="s">
        <v>59</v>
      </c>
      <c r="D6" s="7">
        <v>80</v>
      </c>
      <c r="E6" s="45">
        <v>638514502</v>
      </c>
      <c r="F6" s="474">
        <v>0.92300000000000004</v>
      </c>
      <c r="G6" s="7">
        <v>31</v>
      </c>
      <c r="H6" s="45">
        <f>+Таблица14[[#This Row],[Ընդամենը սկզբնական արժեք]]-Таблица14[[#This Row],[Հաշվեկշիռային ընդհանուր արժեքը/դրամ/]]</f>
        <v>589297811</v>
      </c>
      <c r="I6" s="45">
        <v>1587635</v>
      </c>
      <c r="J6" s="45">
        <v>49216691</v>
      </c>
      <c r="K6" s="7" t="s">
        <v>561</v>
      </c>
      <c r="L6" s="7" t="s">
        <v>414</v>
      </c>
    </row>
    <row r="7" spans="1:12" ht="30">
      <c r="A7" s="7">
        <v>4</v>
      </c>
      <c r="B7" s="7" t="s">
        <v>470</v>
      </c>
      <c r="C7" s="7" t="s">
        <v>59</v>
      </c>
      <c r="D7" s="7">
        <v>80</v>
      </c>
      <c r="E7" s="45">
        <v>205110000</v>
      </c>
      <c r="F7" s="577">
        <v>0.9496</v>
      </c>
      <c r="G7" s="7">
        <v>43</v>
      </c>
      <c r="H7" s="45">
        <f>+Таблица14[[#This Row],[Ընդամենը սկզբնական արժեք]]-Таблица14[[#This Row],[Հաշվեկշիռային ընդհանուր արժեքը/դրամ/]]</f>
        <v>194778316</v>
      </c>
      <c r="I7" s="45">
        <v>240272</v>
      </c>
      <c r="J7" s="45">
        <v>10331684</v>
      </c>
      <c r="K7" s="7" t="s">
        <v>532</v>
      </c>
      <c r="L7" s="7" t="s">
        <v>414</v>
      </c>
    </row>
    <row r="8" spans="1:12" ht="30">
      <c r="A8" s="7">
        <v>5</v>
      </c>
      <c r="B8" s="7" t="s">
        <v>471</v>
      </c>
      <c r="C8" s="7" t="s">
        <v>59</v>
      </c>
      <c r="D8" s="7">
        <v>40</v>
      </c>
      <c r="E8" s="45">
        <v>300000</v>
      </c>
      <c r="F8" s="476">
        <v>0.95</v>
      </c>
      <c r="G8" s="7">
        <v>3</v>
      </c>
      <c r="H8" s="45">
        <v>285000</v>
      </c>
      <c r="I8" s="45">
        <f>+Таблица14[[#This Row],[Հաշվեկշիռային ընդհանուր արժեքը/դրամ/]]/Таблица14[[#This Row],[Քանակը]]</f>
        <v>5000</v>
      </c>
      <c r="J8" s="45">
        <f>+Таблица14[[#This Row],[Ընդամենը սկզբնական արժեք]]-Таблица14[[#This Row],[Մաշված. գումար]]</f>
        <v>15000</v>
      </c>
      <c r="K8" s="7"/>
      <c r="L8" s="7" t="s">
        <v>414</v>
      </c>
    </row>
    <row r="9" spans="1:12" ht="45">
      <c r="A9" s="7">
        <v>6</v>
      </c>
      <c r="B9" s="7" t="s">
        <v>416</v>
      </c>
      <c r="C9" s="7" t="s">
        <v>138</v>
      </c>
      <c r="D9" s="7">
        <v>30</v>
      </c>
      <c r="E9" s="45">
        <v>0</v>
      </c>
      <c r="F9" s="476">
        <v>1</v>
      </c>
      <c r="G9" s="7">
        <v>12</v>
      </c>
      <c r="H9" s="45"/>
      <c r="I9" s="45">
        <v>0</v>
      </c>
      <c r="J9" s="45">
        <v>0</v>
      </c>
      <c r="K9" s="21" t="s">
        <v>417</v>
      </c>
      <c r="L9" s="7" t="s">
        <v>414</v>
      </c>
    </row>
    <row r="10" spans="1:12" s="43" customFormat="1" ht="29.25" customHeight="1">
      <c r="A10" s="7">
        <v>7</v>
      </c>
      <c r="B10" s="51" t="s">
        <v>418</v>
      </c>
      <c r="C10" s="51" t="s">
        <v>326</v>
      </c>
      <c r="D10" s="51"/>
      <c r="E10" s="78"/>
      <c r="F10" s="51"/>
      <c r="G10" s="51">
        <v>1.5</v>
      </c>
      <c r="H10" s="78"/>
      <c r="I10" s="78" t="s">
        <v>419</v>
      </c>
      <c r="J10" s="78" t="s">
        <v>419</v>
      </c>
      <c r="K10" s="51" t="s">
        <v>420</v>
      </c>
      <c r="L10" s="51" t="s">
        <v>414</v>
      </c>
    </row>
    <row r="11" spans="1:12" s="43" customFormat="1" ht="26.25" customHeight="1">
      <c r="A11" s="7">
        <v>8</v>
      </c>
      <c r="B11" s="37" t="s">
        <v>421</v>
      </c>
      <c r="C11" s="37" t="s">
        <v>138</v>
      </c>
      <c r="D11" s="37">
        <v>30</v>
      </c>
      <c r="E11" s="53">
        <v>0</v>
      </c>
      <c r="F11" s="503">
        <v>1</v>
      </c>
      <c r="G11" s="37">
        <v>8.5</v>
      </c>
      <c r="H11" s="53"/>
      <c r="I11" s="53">
        <v>0</v>
      </c>
      <c r="J11" s="53">
        <v>0</v>
      </c>
      <c r="K11" s="37" t="s">
        <v>422</v>
      </c>
      <c r="L11" s="37" t="s">
        <v>414</v>
      </c>
    </row>
    <row r="12" spans="1:12" s="43" customFormat="1" ht="30">
      <c r="A12" s="7">
        <v>9</v>
      </c>
      <c r="B12" s="51" t="s">
        <v>423</v>
      </c>
      <c r="C12" s="51" t="s">
        <v>138</v>
      </c>
      <c r="D12" s="51"/>
      <c r="E12" s="78"/>
      <c r="F12" s="51"/>
      <c r="G12" s="51" t="s">
        <v>419</v>
      </c>
      <c r="H12" s="78"/>
      <c r="I12" s="78" t="s">
        <v>419</v>
      </c>
      <c r="J12" s="78" t="s">
        <v>419</v>
      </c>
      <c r="K12" s="51" t="s">
        <v>424</v>
      </c>
      <c r="L12" s="51" t="s">
        <v>425</v>
      </c>
    </row>
    <row r="13" spans="1:12">
      <c r="A13" s="7">
        <v>10</v>
      </c>
      <c r="B13" s="7" t="s">
        <v>426</v>
      </c>
      <c r="C13" s="7" t="s">
        <v>59</v>
      </c>
      <c r="D13" s="7">
        <v>80</v>
      </c>
      <c r="E13" s="45">
        <v>43433712</v>
      </c>
      <c r="F13" s="577">
        <v>0.9274</v>
      </c>
      <c r="G13" s="7">
        <v>1</v>
      </c>
      <c r="H13" s="45">
        <f>+Таблица14[[#This Row],[Ընդամենը սկզբնական արժեք]]-Таблица14[[#This Row],[Հաշվեկշիռային ընդհանուր արժեքը/դրամ/]]</f>
        <v>40279184</v>
      </c>
      <c r="I13" s="45">
        <v>3154528</v>
      </c>
      <c r="J13" s="45">
        <v>3154528</v>
      </c>
      <c r="K13" s="7" t="s">
        <v>561</v>
      </c>
      <c r="L13" s="7" t="s">
        <v>414</v>
      </c>
    </row>
    <row r="14" spans="1:12" ht="30">
      <c r="A14" s="7">
        <v>11</v>
      </c>
      <c r="B14" s="7" t="s">
        <v>472</v>
      </c>
      <c r="C14" s="7" t="s">
        <v>59</v>
      </c>
      <c r="D14" s="7">
        <v>40</v>
      </c>
      <c r="E14" s="45">
        <v>2500000</v>
      </c>
      <c r="F14" s="476">
        <v>0.55000000000000004</v>
      </c>
      <c r="G14" s="7">
        <v>1</v>
      </c>
      <c r="H14" s="45"/>
      <c r="I14" s="45">
        <v>1125000</v>
      </c>
      <c r="J14" s="45">
        <v>1125000</v>
      </c>
      <c r="K14" s="7" t="s">
        <v>427</v>
      </c>
      <c r="L14" s="7" t="s">
        <v>428</v>
      </c>
    </row>
    <row r="15" spans="1:12">
      <c r="A15" s="7">
        <v>12</v>
      </c>
      <c r="B15" s="7" t="s">
        <v>429</v>
      </c>
      <c r="C15" s="7" t="s">
        <v>59</v>
      </c>
      <c r="D15" s="7">
        <v>8</v>
      </c>
      <c r="E15" s="45">
        <v>0</v>
      </c>
      <c r="F15" s="476">
        <v>1</v>
      </c>
      <c r="G15" s="7">
        <v>1</v>
      </c>
      <c r="H15" s="45"/>
      <c r="I15" s="45">
        <v>0</v>
      </c>
      <c r="J15" s="45">
        <v>0</v>
      </c>
      <c r="K15" s="7" t="s">
        <v>430</v>
      </c>
      <c r="L15" s="7" t="s">
        <v>431</v>
      </c>
    </row>
    <row r="16" spans="1:12" ht="45">
      <c r="A16" s="7">
        <v>13</v>
      </c>
      <c r="B16" s="7" t="s">
        <v>432</v>
      </c>
      <c r="C16" s="7" t="s">
        <v>433</v>
      </c>
      <c r="D16" s="7">
        <v>100</v>
      </c>
      <c r="E16" s="45">
        <v>5800000</v>
      </c>
      <c r="F16" s="476">
        <v>0.38</v>
      </c>
      <c r="G16" s="7">
        <v>1000</v>
      </c>
      <c r="H16" s="45">
        <v>2204000</v>
      </c>
      <c r="I16" s="45">
        <f>+Таблица14[[#This Row],[Հաշվեկշիռային ընդհանուր արժեքը/դրամ/]]/Таблица14[[#This Row],[Քանակը]]</f>
        <v>3596</v>
      </c>
      <c r="J16" s="45">
        <f>+Таблица14[[#This Row],[Ընդամենը սկզբնական արժեք]]-Таблица14[[#This Row],[Մաշված. գումար]]</f>
        <v>3596000</v>
      </c>
      <c r="K16" s="7" t="s">
        <v>415</v>
      </c>
      <c r="L16" s="7" t="s">
        <v>414</v>
      </c>
    </row>
    <row r="17" spans="1:12" ht="48" customHeight="1">
      <c r="A17" s="7">
        <v>14</v>
      </c>
      <c r="B17" s="7" t="s">
        <v>473</v>
      </c>
      <c r="C17" s="7" t="s">
        <v>434</v>
      </c>
      <c r="D17" s="7">
        <v>30</v>
      </c>
      <c r="E17" s="45">
        <v>0</v>
      </c>
      <c r="F17" s="476">
        <v>1</v>
      </c>
      <c r="G17" s="7">
        <v>12000</v>
      </c>
      <c r="H17" s="45"/>
      <c r="I17" s="45">
        <v>0</v>
      </c>
      <c r="J17" s="45">
        <v>0</v>
      </c>
      <c r="K17" s="7" t="s">
        <v>427</v>
      </c>
      <c r="L17" s="7" t="s">
        <v>414</v>
      </c>
    </row>
    <row r="18" spans="1:12" ht="30">
      <c r="A18" s="7">
        <v>15</v>
      </c>
      <c r="B18" s="7" t="s">
        <v>435</v>
      </c>
      <c r="C18" s="7" t="s">
        <v>59</v>
      </c>
      <c r="D18" s="7">
        <v>80</v>
      </c>
      <c r="E18" s="45">
        <v>112576575</v>
      </c>
      <c r="F18" s="474">
        <v>0.91500000000000004</v>
      </c>
      <c r="G18" s="7">
        <v>1</v>
      </c>
      <c r="H18" s="45">
        <f>+Таблица14[[#This Row],[Ընդամենը սկզբնական արժեք]]-Таблица14[[#This Row],[Հաշվեկշիռային ընդհանուր արժեքը/դրամ/]]</f>
        <v>103023628</v>
      </c>
      <c r="I18" s="45">
        <v>9552947</v>
      </c>
      <c r="J18" s="45">
        <v>9552947</v>
      </c>
      <c r="K18" s="7" t="s">
        <v>561</v>
      </c>
      <c r="L18" s="7" t="s">
        <v>414</v>
      </c>
    </row>
    <row r="19" spans="1:12">
      <c r="A19" s="7">
        <v>16</v>
      </c>
      <c r="B19" s="7" t="s">
        <v>436</v>
      </c>
      <c r="C19" s="7" t="s">
        <v>59</v>
      </c>
      <c r="D19" s="7">
        <v>10</v>
      </c>
      <c r="E19" s="45">
        <v>0</v>
      </c>
      <c r="F19" s="476">
        <v>1</v>
      </c>
      <c r="G19" s="7">
        <v>13</v>
      </c>
      <c r="H19" s="45"/>
      <c r="I19" s="45">
        <v>0</v>
      </c>
      <c r="J19" s="45">
        <v>0</v>
      </c>
      <c r="K19" s="7" t="s">
        <v>415</v>
      </c>
      <c r="L19" s="7" t="s">
        <v>414</v>
      </c>
    </row>
    <row r="20" spans="1:12" s="43" customFormat="1">
      <c r="A20" s="7">
        <v>17</v>
      </c>
      <c r="B20" s="51" t="s">
        <v>437</v>
      </c>
      <c r="C20" s="51" t="s">
        <v>438</v>
      </c>
      <c r="D20" s="51">
        <v>10</v>
      </c>
      <c r="E20" s="78"/>
      <c r="F20" s="51"/>
      <c r="G20" s="51">
        <v>3</v>
      </c>
      <c r="H20" s="78"/>
      <c r="I20" s="78">
        <v>90000</v>
      </c>
      <c r="J20" s="78">
        <v>270000</v>
      </c>
      <c r="K20" s="51" t="s">
        <v>415</v>
      </c>
      <c r="L20" s="51"/>
    </row>
    <row r="21" spans="1:12" s="43" customFormat="1">
      <c r="A21" s="7">
        <v>18</v>
      </c>
      <c r="B21" s="37" t="s">
        <v>70</v>
      </c>
      <c r="C21" s="37" t="s">
        <v>59</v>
      </c>
      <c r="D21" s="37">
        <v>10</v>
      </c>
      <c r="E21" s="53">
        <v>0</v>
      </c>
      <c r="F21" s="503">
        <v>1</v>
      </c>
      <c r="G21" s="37">
        <v>4</v>
      </c>
      <c r="H21" s="53"/>
      <c r="I21" s="53">
        <v>0</v>
      </c>
      <c r="J21" s="53">
        <v>0</v>
      </c>
      <c r="K21" s="37" t="s">
        <v>415</v>
      </c>
      <c r="L21" s="37" t="s">
        <v>414</v>
      </c>
    </row>
    <row r="22" spans="1:12" s="43" customFormat="1">
      <c r="A22" s="7">
        <v>19</v>
      </c>
      <c r="B22" s="51" t="s">
        <v>439</v>
      </c>
      <c r="C22" s="51" t="s">
        <v>440</v>
      </c>
      <c r="D22" s="51"/>
      <c r="E22" s="78"/>
      <c r="F22" s="51"/>
      <c r="G22" s="51">
        <v>2500</v>
      </c>
      <c r="H22" s="78"/>
      <c r="I22" s="78" t="s">
        <v>419</v>
      </c>
      <c r="J22" s="78"/>
      <c r="K22" s="51" t="s">
        <v>441</v>
      </c>
      <c r="L22" s="85"/>
    </row>
    <row r="23" spans="1:12">
      <c r="A23" s="7">
        <v>20</v>
      </c>
      <c r="B23" s="7" t="s">
        <v>442</v>
      </c>
      <c r="C23" s="7" t="s">
        <v>59</v>
      </c>
      <c r="D23" s="7">
        <v>80</v>
      </c>
      <c r="E23" s="45">
        <v>355382888</v>
      </c>
      <c r="F23" s="577">
        <v>0.96840000000000004</v>
      </c>
      <c r="G23" s="7">
        <v>1</v>
      </c>
      <c r="H23" s="45">
        <f>+Таблица14[[#This Row],[Ընդամենը սկզբնական արժեք]]-Таблица14[[#This Row],[Հաշվեկշիռային ընդհանուր արժեքը/դրամ/]]</f>
        <v>344142635</v>
      </c>
      <c r="I23" s="45">
        <v>11240253</v>
      </c>
      <c r="J23" s="45">
        <v>11240253</v>
      </c>
      <c r="K23" s="7" t="s">
        <v>532</v>
      </c>
      <c r="L23" s="7" t="s">
        <v>414</v>
      </c>
    </row>
    <row r="24" spans="1:12">
      <c r="A24" s="7">
        <v>21</v>
      </c>
      <c r="B24" s="7" t="s">
        <v>62</v>
      </c>
      <c r="C24" s="7" t="s">
        <v>59</v>
      </c>
      <c r="D24" s="7">
        <v>80</v>
      </c>
      <c r="E24" s="45">
        <v>222640704</v>
      </c>
      <c r="F24" s="474">
        <v>0.95309999999999995</v>
      </c>
      <c r="G24" s="7">
        <v>1</v>
      </c>
      <c r="H24" s="45">
        <f>+Таблица14[[#This Row],[Ընդամենը սկզբնական արժեք]]-Таблица14[[#This Row],[Հաշվեկշիռային ընդհանուր արժեքը/դրամ/]]</f>
        <v>212208397</v>
      </c>
      <c r="I24" s="45">
        <v>10432307</v>
      </c>
      <c r="J24" s="45">
        <v>10432307</v>
      </c>
      <c r="K24" s="7" t="s">
        <v>532</v>
      </c>
      <c r="L24" s="7" t="s">
        <v>414</v>
      </c>
    </row>
    <row r="25" spans="1:12" ht="30">
      <c r="A25" s="7">
        <v>22</v>
      </c>
      <c r="B25" s="7" t="s">
        <v>306</v>
      </c>
      <c r="C25" s="7" t="s">
        <v>59</v>
      </c>
      <c r="D25" s="7">
        <v>10</v>
      </c>
      <c r="E25" s="45">
        <v>72000</v>
      </c>
      <c r="F25" s="476">
        <v>1</v>
      </c>
      <c r="G25" s="7">
        <v>3</v>
      </c>
      <c r="H25" s="45">
        <v>72000</v>
      </c>
      <c r="I25" s="45">
        <v>0</v>
      </c>
      <c r="J25" s="45">
        <v>0</v>
      </c>
      <c r="K25" s="7" t="s">
        <v>415</v>
      </c>
      <c r="L25" s="7" t="s">
        <v>443</v>
      </c>
    </row>
    <row r="26" spans="1:12">
      <c r="A26" s="7">
        <v>23</v>
      </c>
      <c r="B26" s="7" t="s">
        <v>91</v>
      </c>
      <c r="C26" s="7" t="s">
        <v>59</v>
      </c>
      <c r="D26" s="7">
        <v>10</v>
      </c>
      <c r="E26" s="45">
        <v>28000</v>
      </c>
      <c r="F26" s="476">
        <v>1</v>
      </c>
      <c r="G26" s="7">
        <v>1</v>
      </c>
      <c r="H26" s="45">
        <v>28000</v>
      </c>
      <c r="I26" s="45">
        <v>0</v>
      </c>
      <c r="J26" s="45">
        <v>0</v>
      </c>
      <c r="K26" s="7" t="s">
        <v>415</v>
      </c>
      <c r="L26" s="7" t="s">
        <v>443</v>
      </c>
    </row>
    <row r="27" spans="1:12">
      <c r="A27" s="7">
        <v>24</v>
      </c>
      <c r="B27" s="7" t="s">
        <v>444</v>
      </c>
      <c r="C27" s="7" t="s">
        <v>59</v>
      </c>
      <c r="D27" s="7">
        <v>10</v>
      </c>
      <c r="E27" s="45">
        <v>84000</v>
      </c>
      <c r="F27" s="476">
        <v>1</v>
      </c>
      <c r="G27" s="7">
        <v>6</v>
      </c>
      <c r="H27" s="45">
        <v>84000</v>
      </c>
      <c r="I27" s="45">
        <v>0</v>
      </c>
      <c r="J27" s="45">
        <v>0</v>
      </c>
      <c r="K27" s="7" t="s">
        <v>415</v>
      </c>
      <c r="L27" s="7" t="s">
        <v>443</v>
      </c>
    </row>
    <row r="28" spans="1:12">
      <c r="A28" s="7">
        <v>25</v>
      </c>
      <c r="B28" s="7" t="s">
        <v>359</v>
      </c>
      <c r="C28" s="7" t="s">
        <v>59</v>
      </c>
      <c r="D28" s="7">
        <v>10</v>
      </c>
      <c r="E28" s="45">
        <v>100000</v>
      </c>
      <c r="F28" s="476">
        <v>1</v>
      </c>
      <c r="G28" s="7">
        <v>1</v>
      </c>
      <c r="H28" s="45">
        <v>100000</v>
      </c>
      <c r="I28" s="45">
        <v>0</v>
      </c>
      <c r="J28" s="45">
        <v>0</v>
      </c>
      <c r="K28" s="7" t="s">
        <v>415</v>
      </c>
      <c r="L28" s="7" t="s">
        <v>443</v>
      </c>
    </row>
    <row r="29" spans="1:12">
      <c r="A29" s="7">
        <v>26</v>
      </c>
      <c r="B29" s="7" t="s">
        <v>91</v>
      </c>
      <c r="C29" s="7" t="s">
        <v>59</v>
      </c>
      <c r="D29" s="7">
        <v>10</v>
      </c>
      <c r="E29" s="45">
        <v>75000</v>
      </c>
      <c r="F29" s="476">
        <v>1</v>
      </c>
      <c r="G29" s="7">
        <v>1</v>
      </c>
      <c r="H29" s="45">
        <v>75000</v>
      </c>
      <c r="I29" s="45">
        <v>0</v>
      </c>
      <c r="J29" s="45">
        <v>0</v>
      </c>
      <c r="K29" s="7" t="s">
        <v>415</v>
      </c>
      <c r="L29" s="7" t="s">
        <v>443</v>
      </c>
    </row>
    <row r="30" spans="1:12">
      <c r="A30" s="7">
        <v>27</v>
      </c>
      <c r="B30" s="7" t="s">
        <v>91</v>
      </c>
      <c r="C30" s="7" t="s">
        <v>59</v>
      </c>
      <c r="D30" s="7">
        <v>10</v>
      </c>
      <c r="E30" s="45">
        <v>40000</v>
      </c>
      <c r="F30" s="476">
        <v>1</v>
      </c>
      <c r="G30" s="7">
        <v>1</v>
      </c>
      <c r="H30" s="45">
        <v>40000</v>
      </c>
      <c r="I30" s="45">
        <v>0</v>
      </c>
      <c r="J30" s="45">
        <v>0</v>
      </c>
      <c r="K30" s="7" t="s">
        <v>415</v>
      </c>
      <c r="L30" s="7" t="s">
        <v>443</v>
      </c>
    </row>
    <row r="31" spans="1:12" ht="45">
      <c r="A31" s="7">
        <v>28</v>
      </c>
      <c r="B31" s="7" t="s">
        <v>640</v>
      </c>
      <c r="C31" s="7" t="s">
        <v>59</v>
      </c>
      <c r="D31" s="7">
        <v>7</v>
      </c>
      <c r="E31" s="45">
        <v>0</v>
      </c>
      <c r="F31" s="476">
        <v>1</v>
      </c>
      <c r="G31" s="7">
        <v>1</v>
      </c>
      <c r="H31" s="45"/>
      <c r="I31" s="45">
        <v>0</v>
      </c>
      <c r="J31" s="45">
        <v>0</v>
      </c>
      <c r="K31" s="7" t="s">
        <v>415</v>
      </c>
      <c r="L31" s="7" t="s">
        <v>443</v>
      </c>
    </row>
    <row r="32" spans="1:12">
      <c r="A32" s="7">
        <v>29</v>
      </c>
      <c r="B32" s="7" t="s">
        <v>445</v>
      </c>
      <c r="C32" s="7" t="s">
        <v>59</v>
      </c>
      <c r="D32" s="7">
        <v>7</v>
      </c>
      <c r="E32" s="45">
        <v>0</v>
      </c>
      <c r="F32" s="476">
        <v>1</v>
      </c>
      <c r="G32" s="7">
        <v>1</v>
      </c>
      <c r="H32" s="45"/>
      <c r="I32" s="45">
        <v>0</v>
      </c>
      <c r="J32" s="45">
        <v>0</v>
      </c>
      <c r="K32" s="7" t="s">
        <v>415</v>
      </c>
      <c r="L32" s="7" t="s">
        <v>443</v>
      </c>
    </row>
    <row r="33" spans="1:12" s="43" customFormat="1">
      <c r="A33" s="7">
        <v>30</v>
      </c>
      <c r="B33" s="37" t="s">
        <v>132</v>
      </c>
      <c r="C33" s="37" t="s">
        <v>326</v>
      </c>
      <c r="D33" s="37"/>
      <c r="E33" s="53"/>
      <c r="F33" s="476"/>
      <c r="G33" s="37">
        <v>1.2</v>
      </c>
      <c r="H33" s="53"/>
      <c r="I33" s="53"/>
      <c r="J33" s="53"/>
      <c r="K33" s="37" t="s">
        <v>415</v>
      </c>
      <c r="L33" s="37" t="s">
        <v>414</v>
      </c>
    </row>
    <row r="34" spans="1:12" ht="30">
      <c r="A34" s="7">
        <v>31</v>
      </c>
      <c r="B34" s="7" t="s">
        <v>446</v>
      </c>
      <c r="C34" s="7" t="s">
        <v>59</v>
      </c>
      <c r="D34" s="7">
        <v>5</v>
      </c>
      <c r="E34" s="45">
        <v>0</v>
      </c>
      <c r="F34" s="476">
        <v>1</v>
      </c>
      <c r="G34" s="7">
        <v>1</v>
      </c>
      <c r="H34" s="45"/>
      <c r="I34" s="45">
        <v>0</v>
      </c>
      <c r="J34" s="45">
        <v>0</v>
      </c>
      <c r="K34" s="7" t="s">
        <v>415</v>
      </c>
      <c r="L34" s="7" t="s">
        <v>443</v>
      </c>
    </row>
    <row r="35" spans="1:12" ht="30">
      <c r="A35" s="7">
        <v>32</v>
      </c>
      <c r="B35" s="7" t="s">
        <v>447</v>
      </c>
      <c r="C35" s="7" t="s">
        <v>59</v>
      </c>
      <c r="D35" s="7">
        <v>10</v>
      </c>
      <c r="E35" s="45">
        <v>1600000</v>
      </c>
      <c r="F35" s="476">
        <v>0.7</v>
      </c>
      <c r="G35" s="7">
        <v>1</v>
      </c>
      <c r="H35" s="45">
        <v>1120000</v>
      </c>
      <c r="I35" s="45">
        <f>+Таблица14[[#This Row],[Հաշվեկշիռային ընդհանուր արժեքը/դրամ/]]/Таблица14[[#This Row],[Քանակը]]</f>
        <v>480000</v>
      </c>
      <c r="J35" s="45">
        <f>+Таблица14[[#This Row],[Ընդամենը սկզբնական արժեք]]-Таблица14[[#This Row],[Մաշված. գումար]]</f>
        <v>480000</v>
      </c>
      <c r="K35" s="7" t="s">
        <v>415</v>
      </c>
      <c r="L35" s="7" t="s">
        <v>448</v>
      </c>
    </row>
    <row r="36" spans="1:12" ht="30">
      <c r="A36" s="7">
        <v>33</v>
      </c>
      <c r="B36" s="7" t="s">
        <v>1027</v>
      </c>
      <c r="C36" s="7" t="s">
        <v>59</v>
      </c>
      <c r="D36" s="7">
        <v>7</v>
      </c>
      <c r="E36" s="45">
        <v>70000</v>
      </c>
      <c r="F36" s="505">
        <v>1</v>
      </c>
      <c r="G36" s="7">
        <v>1</v>
      </c>
      <c r="H36" s="45">
        <v>70000</v>
      </c>
      <c r="I36" s="45">
        <v>0</v>
      </c>
      <c r="J36" s="45">
        <f>+Таблица14[[#This Row],[Ընդամենը սկզբնական արժեք]]-Таблица14[[#This Row],[Մաշված. գումար]]</f>
        <v>0</v>
      </c>
      <c r="K36" s="7" t="s">
        <v>415</v>
      </c>
      <c r="L36" s="7" t="s">
        <v>448</v>
      </c>
    </row>
    <row r="37" spans="1:12" ht="30">
      <c r="A37" s="7">
        <v>34</v>
      </c>
      <c r="B37" s="7" t="s">
        <v>144</v>
      </c>
      <c r="C37" s="7" t="s">
        <v>59</v>
      </c>
      <c r="D37" s="7">
        <v>20</v>
      </c>
      <c r="E37" s="45">
        <v>4000000</v>
      </c>
      <c r="F37" s="476">
        <v>0.3</v>
      </c>
      <c r="G37" s="7">
        <v>1</v>
      </c>
      <c r="H37" s="45">
        <v>1200000</v>
      </c>
      <c r="I37" s="45">
        <f>+Таблица14[[#This Row],[Հաշվեկշիռային ընդհանուր արժեքը/դրամ/]]/Таблица14[[#This Row],[Քանակը]]</f>
        <v>2800000</v>
      </c>
      <c r="J37" s="45">
        <f>+Таблица14[[#This Row],[Ընդամենը սկզբնական արժեք]]-Таблица14[[#This Row],[Մաշված. գումար]]</f>
        <v>2800000</v>
      </c>
      <c r="K37" s="7" t="s">
        <v>415</v>
      </c>
      <c r="L37" s="7" t="s">
        <v>449</v>
      </c>
    </row>
    <row r="38" spans="1:12">
      <c r="A38" s="7">
        <v>35</v>
      </c>
      <c r="B38" s="7" t="s">
        <v>450</v>
      </c>
      <c r="C38" s="7" t="s">
        <v>59</v>
      </c>
      <c r="D38" s="7">
        <v>8</v>
      </c>
      <c r="E38" s="45">
        <v>1200000</v>
      </c>
      <c r="F38" s="476">
        <v>0.75</v>
      </c>
      <c r="G38" s="7">
        <v>1</v>
      </c>
      <c r="H38" s="45">
        <v>900000</v>
      </c>
      <c r="I38" s="45">
        <f>+Таблица14[[#This Row],[Հաշվեկշիռային ընդհանուր արժեքը/դրամ/]]/Таблица14[[#This Row],[Քանակը]]</f>
        <v>300000</v>
      </c>
      <c r="J38" s="45">
        <f>+Таблица14[[#This Row],[Ընդամենը սկզբնական արժեք]]-Таблица14[[#This Row],[Մաշված. գումար]]</f>
        <v>300000</v>
      </c>
      <c r="K38" s="7" t="s">
        <v>415</v>
      </c>
      <c r="L38" s="7" t="s">
        <v>449</v>
      </c>
    </row>
    <row r="39" spans="1:12">
      <c r="A39" s="7">
        <v>36</v>
      </c>
      <c r="B39" s="7" t="s">
        <v>95</v>
      </c>
      <c r="C39" s="7" t="s">
        <v>59</v>
      </c>
      <c r="D39" s="7">
        <v>5</v>
      </c>
      <c r="E39" s="45">
        <v>145000</v>
      </c>
      <c r="F39" s="476">
        <v>1</v>
      </c>
      <c r="G39" s="7">
        <v>1</v>
      </c>
      <c r="H39" s="45"/>
      <c r="I39" s="45">
        <v>0</v>
      </c>
      <c r="J39" s="45">
        <v>0</v>
      </c>
      <c r="K39" s="7" t="s">
        <v>415</v>
      </c>
      <c r="L39" s="7" t="s">
        <v>449</v>
      </c>
    </row>
    <row r="40" spans="1:12" ht="45">
      <c r="A40" s="7">
        <v>37</v>
      </c>
      <c r="B40" s="7" t="s">
        <v>451</v>
      </c>
      <c r="C40" s="7" t="s">
        <v>59</v>
      </c>
      <c r="D40" s="7">
        <v>7</v>
      </c>
      <c r="E40" s="45">
        <v>78000</v>
      </c>
      <c r="F40" s="502">
        <v>0.71399999999999997</v>
      </c>
      <c r="G40" s="7">
        <v>1</v>
      </c>
      <c r="H40" s="45">
        <v>55473</v>
      </c>
      <c r="I40" s="45">
        <f>+Таблица14[[#This Row],[Հաշվեկշիռային ընդհանուր արժեքը/դրամ/]]/Таблица14[[#This Row],[Քանակը]]</f>
        <v>22527</v>
      </c>
      <c r="J40" s="45">
        <f>+Таблица14[[#This Row],[Ընդամենը սկզբնական արժեք]]-Таблица14[[#This Row],[Մաշված. գումար]]</f>
        <v>22527</v>
      </c>
      <c r="K40" s="7" t="s">
        <v>415</v>
      </c>
      <c r="L40" s="7" t="s">
        <v>452</v>
      </c>
    </row>
    <row r="41" spans="1:12" ht="30">
      <c r="A41" s="7">
        <v>38</v>
      </c>
      <c r="B41" s="7" t="s">
        <v>453</v>
      </c>
      <c r="C41" s="7" t="s">
        <v>59</v>
      </c>
      <c r="D41" s="7">
        <v>8</v>
      </c>
      <c r="E41" s="45">
        <v>150000</v>
      </c>
      <c r="F41" s="502">
        <v>0.625</v>
      </c>
      <c r="G41" s="7">
        <v>1</v>
      </c>
      <c r="H41" s="45">
        <v>93750</v>
      </c>
      <c r="I41" s="45">
        <f>+Таблица14[[#This Row],[Հաշվեկշիռային ընդհանուր արժեքը/դրամ/]]/Таблица14[[#This Row],[Քանակը]]</f>
        <v>56250</v>
      </c>
      <c r="J41" s="45">
        <f>+Таблица14[[#This Row],[Ընդամենը սկզբնական արժեք]]-Таблица14[[#This Row],[Մաշված. գումար]]</f>
        <v>56250</v>
      </c>
      <c r="K41" s="7" t="s">
        <v>415</v>
      </c>
      <c r="L41" s="7" t="s">
        <v>452</v>
      </c>
    </row>
    <row r="42" spans="1:12" s="43" customFormat="1" ht="45">
      <c r="A42" s="7">
        <v>39</v>
      </c>
      <c r="B42" s="51" t="s">
        <v>454</v>
      </c>
      <c r="C42" s="51" t="s">
        <v>59</v>
      </c>
      <c r="D42" s="51"/>
      <c r="E42" s="78"/>
      <c r="F42" s="51"/>
      <c r="G42" s="51">
        <v>20</v>
      </c>
      <c r="H42" s="78"/>
      <c r="I42" s="78"/>
      <c r="J42" s="78"/>
      <c r="K42" s="51" t="s">
        <v>455</v>
      </c>
      <c r="L42" s="51" t="s">
        <v>452</v>
      </c>
    </row>
    <row r="43" spans="1:12" s="43" customFormat="1" ht="49.5" customHeight="1">
      <c r="A43" s="7">
        <v>40</v>
      </c>
      <c r="B43" s="37" t="s">
        <v>456</v>
      </c>
      <c r="C43" s="37" t="s">
        <v>59</v>
      </c>
      <c r="D43" s="37"/>
      <c r="E43" s="53"/>
      <c r="F43" s="37"/>
      <c r="G43" s="37">
        <v>21</v>
      </c>
      <c r="H43" s="53"/>
      <c r="I43" s="53"/>
      <c r="J43" s="53"/>
      <c r="K43" s="37" t="s">
        <v>457</v>
      </c>
      <c r="L43" s="37" t="s">
        <v>452</v>
      </c>
    </row>
    <row r="44" spans="1:12" s="43" customFormat="1" ht="48.75" customHeight="1">
      <c r="A44" s="7">
        <v>41</v>
      </c>
      <c r="B44" s="51" t="s">
        <v>458</v>
      </c>
      <c r="C44" s="51" t="s">
        <v>59</v>
      </c>
      <c r="D44" s="51"/>
      <c r="E44" s="78"/>
      <c r="F44" s="51"/>
      <c r="G44" s="51">
        <v>22</v>
      </c>
      <c r="H44" s="78"/>
      <c r="I44" s="78"/>
      <c r="J44" s="78"/>
      <c r="K44" s="51" t="s">
        <v>457</v>
      </c>
      <c r="L44" s="51" t="s">
        <v>452</v>
      </c>
    </row>
    <row r="45" spans="1:12" s="43" customFormat="1" ht="45">
      <c r="A45" s="7">
        <v>42</v>
      </c>
      <c r="B45" s="37" t="s">
        <v>459</v>
      </c>
      <c r="C45" s="37" t="s">
        <v>59</v>
      </c>
      <c r="D45" s="37"/>
      <c r="E45" s="53"/>
      <c r="F45" s="37"/>
      <c r="G45" s="37">
        <v>1</v>
      </c>
      <c r="H45" s="53"/>
      <c r="I45" s="53"/>
      <c r="J45" s="53"/>
      <c r="K45" s="37" t="s">
        <v>457</v>
      </c>
      <c r="L45" s="37" t="s">
        <v>452</v>
      </c>
    </row>
    <row r="46" spans="1:12" s="43" customFormat="1" ht="45">
      <c r="A46" s="7">
        <v>43</v>
      </c>
      <c r="B46" s="51" t="s">
        <v>460</v>
      </c>
      <c r="C46" s="51" t="s">
        <v>59</v>
      </c>
      <c r="D46" s="51"/>
      <c r="E46" s="78"/>
      <c r="F46" s="51"/>
      <c r="G46" s="51">
        <v>1</v>
      </c>
      <c r="H46" s="78"/>
      <c r="I46" s="78"/>
      <c r="J46" s="78"/>
      <c r="K46" s="51" t="s">
        <v>457</v>
      </c>
      <c r="L46" s="51" t="s">
        <v>452</v>
      </c>
    </row>
    <row r="47" spans="1:12" s="43" customFormat="1" ht="45">
      <c r="A47" s="7">
        <v>44</v>
      </c>
      <c r="B47" s="37" t="s">
        <v>461</v>
      </c>
      <c r="C47" s="37" t="s">
        <v>59</v>
      </c>
      <c r="D47" s="37"/>
      <c r="E47" s="53"/>
      <c r="F47" s="37"/>
      <c r="G47" s="37">
        <v>21</v>
      </c>
      <c r="H47" s="53"/>
      <c r="I47" s="53"/>
      <c r="J47" s="53"/>
      <c r="K47" s="37" t="s">
        <v>457</v>
      </c>
      <c r="L47" s="37" t="s">
        <v>452</v>
      </c>
    </row>
    <row r="48" spans="1:12" s="43" customFormat="1" ht="45">
      <c r="A48" s="7">
        <v>45</v>
      </c>
      <c r="B48" s="51" t="s">
        <v>462</v>
      </c>
      <c r="C48" s="51" t="s">
        <v>59</v>
      </c>
      <c r="D48" s="51"/>
      <c r="E48" s="78"/>
      <c r="F48" s="51"/>
      <c r="G48" s="51">
        <v>22</v>
      </c>
      <c r="H48" s="78"/>
      <c r="I48" s="78"/>
      <c r="J48" s="78"/>
      <c r="K48" s="51" t="s">
        <v>457</v>
      </c>
      <c r="L48" s="51" t="s">
        <v>452</v>
      </c>
    </row>
    <row r="49" spans="1:12" s="43" customFormat="1" ht="45">
      <c r="A49" s="7">
        <v>46</v>
      </c>
      <c r="B49" s="37" t="s">
        <v>463</v>
      </c>
      <c r="C49" s="37" t="s">
        <v>59</v>
      </c>
      <c r="D49" s="37"/>
      <c r="E49" s="53"/>
      <c r="F49" s="37"/>
      <c r="G49" s="37">
        <v>22</v>
      </c>
      <c r="H49" s="53"/>
      <c r="I49" s="53"/>
      <c r="J49" s="53"/>
      <c r="K49" s="37" t="s">
        <v>457</v>
      </c>
      <c r="L49" s="37" t="s">
        <v>452</v>
      </c>
    </row>
    <row r="50" spans="1:12" s="43" customFormat="1" ht="45">
      <c r="A50" s="7">
        <v>47</v>
      </c>
      <c r="B50" s="51" t="s">
        <v>464</v>
      </c>
      <c r="C50" s="51" t="s">
        <v>59</v>
      </c>
      <c r="D50" s="51"/>
      <c r="E50" s="78"/>
      <c r="F50" s="51"/>
      <c r="G50" s="51">
        <v>22</v>
      </c>
      <c r="H50" s="78"/>
      <c r="I50" s="78"/>
      <c r="J50" s="78"/>
      <c r="K50" s="51" t="s">
        <v>457</v>
      </c>
      <c r="L50" s="51"/>
    </row>
    <row r="51" spans="1:12" s="43" customFormat="1" ht="45">
      <c r="A51" s="7">
        <v>48</v>
      </c>
      <c r="B51" s="37" t="s">
        <v>465</v>
      </c>
      <c r="C51" s="37" t="s">
        <v>59</v>
      </c>
      <c r="D51" s="37"/>
      <c r="E51" s="53"/>
      <c r="F51" s="37"/>
      <c r="G51" s="37">
        <v>1</v>
      </c>
      <c r="H51" s="53"/>
      <c r="I51" s="53"/>
      <c r="J51" s="53"/>
      <c r="K51" s="37" t="s">
        <v>457</v>
      </c>
      <c r="L51" s="37"/>
    </row>
    <row r="52" spans="1:12" s="43" customFormat="1" ht="45">
      <c r="A52" s="7">
        <v>49</v>
      </c>
      <c r="B52" s="51" t="s">
        <v>466</v>
      </c>
      <c r="C52" s="51" t="s">
        <v>59</v>
      </c>
      <c r="D52" s="51"/>
      <c r="E52" s="78"/>
      <c r="F52" s="51"/>
      <c r="G52" s="51">
        <v>111</v>
      </c>
      <c r="H52" s="78"/>
      <c r="I52" s="78"/>
      <c r="J52" s="78"/>
      <c r="K52" s="51" t="s">
        <v>457</v>
      </c>
      <c r="L52" s="51"/>
    </row>
    <row r="53" spans="1:12">
      <c r="A53" s="7">
        <v>50</v>
      </c>
      <c r="B53" s="19" t="s">
        <v>19</v>
      </c>
      <c r="C53" s="7" t="s">
        <v>59</v>
      </c>
      <c r="D53" s="7">
        <v>10</v>
      </c>
      <c r="E53" s="45">
        <v>35000</v>
      </c>
      <c r="F53" s="476">
        <v>0.1</v>
      </c>
      <c r="G53" s="7">
        <v>1</v>
      </c>
      <c r="H53" s="45">
        <v>3500</v>
      </c>
      <c r="I53" s="45">
        <f>+Таблица14[[#This Row],[Հաշվեկշիռային ընդհանուր արժեքը/դրամ/]]/Таблица14[[#This Row],[Քանակը]]</f>
        <v>31500</v>
      </c>
      <c r="J53" s="45">
        <f>+Таблица14[[#This Row],[Ընդամենը սկզբնական արժեք]]-Таблица14[[#This Row],[Մաշված. գումար]]</f>
        <v>31500</v>
      </c>
      <c r="K53" s="7" t="s">
        <v>631</v>
      </c>
      <c r="L53" s="7" t="s">
        <v>223</v>
      </c>
    </row>
    <row r="54" spans="1:12">
      <c r="A54" s="7">
        <v>51</v>
      </c>
      <c r="B54" s="19" t="s">
        <v>20</v>
      </c>
      <c r="C54" s="7" t="s">
        <v>59</v>
      </c>
      <c r="D54" s="7">
        <v>10</v>
      </c>
      <c r="E54" s="45">
        <v>30000</v>
      </c>
      <c r="F54" s="476">
        <v>0.1</v>
      </c>
      <c r="G54" s="7">
        <v>1</v>
      </c>
      <c r="H54" s="45">
        <v>3000</v>
      </c>
      <c r="I54" s="45">
        <f>+Таблица14[[#This Row],[Հաշվեկշիռային ընդհանուր արժեքը/դրամ/]]/Таблица14[[#This Row],[Քանակը]]</f>
        <v>27000</v>
      </c>
      <c r="J54" s="45">
        <f>+Таблица14[[#This Row],[Ընդամենը սկզբնական արժեք]]-Таблица14[[#This Row],[Մաշված. գումար]]</f>
        <v>27000</v>
      </c>
      <c r="K54" s="7" t="s">
        <v>631</v>
      </c>
      <c r="L54" s="7" t="s">
        <v>223</v>
      </c>
    </row>
    <row r="55" spans="1:12">
      <c r="A55" s="7">
        <v>52</v>
      </c>
      <c r="B55" s="19" t="s">
        <v>21</v>
      </c>
      <c r="C55" s="7" t="s">
        <v>59</v>
      </c>
      <c r="D55" s="7">
        <v>10</v>
      </c>
      <c r="E55" s="45">
        <v>25000</v>
      </c>
      <c r="F55" s="476">
        <v>0.1</v>
      </c>
      <c r="G55" s="7">
        <v>1</v>
      </c>
      <c r="H55" s="45">
        <v>2500</v>
      </c>
      <c r="I55" s="45">
        <f>+Таблица14[[#This Row],[Հաշվեկշիռային ընդհանուր արժեքը/դրամ/]]/Таблица14[[#This Row],[Քանակը]]</f>
        <v>22500</v>
      </c>
      <c r="J55" s="45">
        <f>+Таблица14[[#This Row],[Ընդամենը սկզբնական արժեք]]-Таблица14[[#This Row],[Մաշված. գումար]]</f>
        <v>22500</v>
      </c>
      <c r="K55" s="7" t="s">
        <v>631</v>
      </c>
      <c r="L55" s="7" t="s">
        <v>223</v>
      </c>
    </row>
    <row r="56" spans="1:12">
      <c r="A56" s="7">
        <v>53</v>
      </c>
      <c r="B56" s="19" t="s">
        <v>22</v>
      </c>
      <c r="C56" s="7" t="s">
        <v>59</v>
      </c>
      <c r="D56" s="7">
        <v>10</v>
      </c>
      <c r="E56" s="45">
        <v>40000</v>
      </c>
      <c r="F56" s="476">
        <v>0.1</v>
      </c>
      <c r="G56" s="7">
        <v>10</v>
      </c>
      <c r="H56" s="45">
        <v>4000</v>
      </c>
      <c r="I56" s="45">
        <f>+Таблица14[[#This Row],[Հաշվեկշիռային ընդհանուր արժեքը/դրամ/]]/Таблица14[[#This Row],[Քանակը]]</f>
        <v>3600</v>
      </c>
      <c r="J56" s="45">
        <f>+Таблица14[[#This Row],[Ընդամենը սկզբնական արժեք]]-Таблица14[[#This Row],[Մաշված. գումար]]</f>
        <v>36000</v>
      </c>
      <c r="K56" s="7" t="s">
        <v>631</v>
      </c>
      <c r="L56" s="7" t="s">
        <v>223</v>
      </c>
    </row>
    <row r="57" spans="1:12">
      <c r="A57" s="7">
        <v>54</v>
      </c>
      <c r="B57" s="27" t="s">
        <v>819</v>
      </c>
      <c r="C57" s="38" t="s">
        <v>59</v>
      </c>
      <c r="D57" s="38">
        <v>50</v>
      </c>
      <c r="E57" s="86"/>
      <c r="F57" s="476">
        <v>0</v>
      </c>
      <c r="G57" s="38">
        <v>87</v>
      </c>
      <c r="H57" s="86"/>
      <c r="I57" s="86"/>
      <c r="J57" s="86"/>
      <c r="K57" s="38"/>
      <c r="L57" s="38"/>
    </row>
    <row r="58" spans="1:12">
      <c r="A58" s="7">
        <v>55</v>
      </c>
      <c r="B58" s="27" t="s">
        <v>819</v>
      </c>
      <c r="C58" s="38" t="s">
        <v>59</v>
      </c>
      <c r="D58" s="38">
        <v>50</v>
      </c>
      <c r="E58" s="86">
        <v>2923967</v>
      </c>
      <c r="F58" s="476">
        <v>0.02</v>
      </c>
      <c r="G58" s="38">
        <v>27</v>
      </c>
      <c r="H58" s="86">
        <v>58479</v>
      </c>
      <c r="I58" s="86">
        <f>+Таблица14[[#This Row],[Հաշվեկշիռային ընդհանուր արժեքը/դրամ/]]/Таблица14[[#This Row],[Քանակը]]</f>
        <v>106129.18518518518</v>
      </c>
      <c r="J58" s="86">
        <f>+Таблица14[[#This Row],[Ընդամենը սկզբնական արժեք]]-Таблица14[[#This Row],[Մաշված. գումար]]</f>
        <v>2865488</v>
      </c>
      <c r="K58" s="38"/>
      <c r="L58" s="7" t="s">
        <v>223</v>
      </c>
    </row>
    <row r="59" spans="1:12">
      <c r="A59" s="7">
        <v>56</v>
      </c>
      <c r="B59" s="19" t="s">
        <v>869</v>
      </c>
      <c r="C59" s="7" t="s">
        <v>59</v>
      </c>
      <c r="D59" s="7">
        <v>20</v>
      </c>
      <c r="E59" s="45">
        <v>249000</v>
      </c>
      <c r="F59" s="476">
        <v>0</v>
      </c>
      <c r="G59" s="7">
        <v>1</v>
      </c>
      <c r="H59" s="45">
        <v>0</v>
      </c>
      <c r="I59" s="86">
        <f>+Таблица14[[#This Row],[Հաշվեկշիռային ընդհանուր արժեքը/դրամ/]]/Таблица14[[#This Row],[Քանակը]]</f>
        <v>249000</v>
      </c>
      <c r="J59" s="86">
        <f>+Таблица14[[#This Row],[Ընդամենը սկզբնական արժեք]]-Таблица14[[#This Row],[Մաշված. գումար]]</f>
        <v>249000</v>
      </c>
      <c r="K59" s="7" t="s">
        <v>631</v>
      </c>
      <c r="L59" s="7" t="s">
        <v>871</v>
      </c>
    </row>
    <row r="60" spans="1:12" ht="30">
      <c r="A60" s="7">
        <v>57</v>
      </c>
      <c r="B60" s="302" t="s">
        <v>144</v>
      </c>
      <c r="C60" s="8" t="s">
        <v>59</v>
      </c>
      <c r="D60" s="7">
        <v>30</v>
      </c>
      <c r="E60" s="45">
        <v>2100000</v>
      </c>
      <c r="F60" s="476">
        <v>0</v>
      </c>
      <c r="G60" s="7">
        <v>1</v>
      </c>
      <c r="H60" s="45">
        <v>0</v>
      </c>
      <c r="I60" s="86">
        <f>+Таблица14[[#This Row],[Հաշվեկշիռային ընդհանուր արժեքը/դրամ/]]/Таблица14[[#This Row],[Քանակը]]</f>
        <v>2100000</v>
      </c>
      <c r="J60" s="86">
        <f>+Таблица14[[#This Row],[Ընդամենը սկզբնական արժեք]]-Таблица14[[#This Row],[Մաշված. գումար]]</f>
        <v>2100000</v>
      </c>
      <c r="K60" s="7" t="s">
        <v>631</v>
      </c>
      <c r="L60" s="149" t="s">
        <v>870</v>
      </c>
    </row>
    <row r="61" spans="1:12" ht="26.25" customHeight="1">
      <c r="A61" s="7">
        <v>58</v>
      </c>
      <c r="B61" s="528" t="s">
        <v>868</v>
      </c>
      <c r="C61" s="522" t="s">
        <v>59</v>
      </c>
      <c r="D61" s="34">
        <v>7</v>
      </c>
      <c r="E61" s="45">
        <v>5500</v>
      </c>
      <c r="F61" s="336">
        <v>0</v>
      </c>
      <c r="G61" s="45">
        <v>1</v>
      </c>
      <c r="H61" s="45">
        <v>0</v>
      </c>
      <c r="I61" s="45">
        <v>5500</v>
      </c>
      <c r="J61" s="45">
        <v>5500</v>
      </c>
      <c r="K61" s="7" t="s">
        <v>631</v>
      </c>
      <c r="L61" s="149" t="s">
        <v>870</v>
      </c>
    </row>
    <row r="62" spans="1:12" ht="45">
      <c r="A62" s="7">
        <v>59</v>
      </c>
      <c r="B62" s="19" t="s">
        <v>984</v>
      </c>
      <c r="C62" s="522" t="s">
        <v>59</v>
      </c>
      <c r="D62" s="7"/>
      <c r="E62" s="45">
        <v>74000</v>
      </c>
      <c r="F62" s="336">
        <v>0</v>
      </c>
      <c r="G62" s="7">
        <v>2</v>
      </c>
      <c r="H62" s="45">
        <v>0</v>
      </c>
      <c r="I62" s="45">
        <v>37000</v>
      </c>
      <c r="J62" s="45">
        <v>74000</v>
      </c>
      <c r="K62" s="7" t="s">
        <v>631</v>
      </c>
      <c r="L62" s="7" t="s">
        <v>870</v>
      </c>
    </row>
    <row r="63" spans="1:12">
      <c r="A63" s="11"/>
      <c r="B63" s="44" t="s">
        <v>628</v>
      </c>
      <c r="C63" s="11"/>
      <c r="D63" s="11"/>
      <c r="E63" s="11"/>
      <c r="F63" s="11"/>
      <c r="G63" s="11"/>
      <c r="H63" s="11"/>
      <c r="I63" s="11"/>
      <c r="J63" s="49">
        <f>SUBTOTAL(109,J4:J62)</f>
        <v>126050979</v>
      </c>
      <c r="K63" s="11"/>
      <c r="L63" s="11"/>
    </row>
    <row r="65" spans="3:8" ht="38.25" customHeight="1">
      <c r="C65" s="623" t="s">
        <v>1046</v>
      </c>
      <c r="D65" s="623"/>
      <c r="E65" s="623"/>
      <c r="F65" s="623"/>
      <c r="H65" s="259" t="s">
        <v>1047</v>
      </c>
    </row>
  </sheetData>
  <mergeCells count="3">
    <mergeCell ref="A2:L2"/>
    <mergeCell ref="K1:L1"/>
    <mergeCell ref="C65:F65"/>
  </mergeCells>
  <pageMargins left="0" right="0" top="0.74803149606299213" bottom="0.39370078740157483" header="0.31496062992125984" footer="0.31496062992125984"/>
  <pageSetup paperSize="9" scale="82" orientation="landscape" verticalDpi="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43"/>
  <sheetViews>
    <sheetView workbookViewId="0">
      <selection activeCell="D43" sqref="D43:I43"/>
    </sheetView>
  </sheetViews>
  <sheetFormatPr defaultRowHeight="15"/>
  <cols>
    <col min="1" max="1" width="4.42578125" customWidth="1"/>
    <col min="2" max="2" width="17.5703125" customWidth="1"/>
    <col min="3" max="3" width="9.28515625" customWidth="1"/>
    <col min="4" max="4" width="12.85546875" customWidth="1"/>
    <col min="5" max="5" width="14.5703125" customWidth="1"/>
    <col min="6" max="6" width="9.42578125" customWidth="1"/>
    <col min="7" max="7" width="15" customWidth="1"/>
    <col min="8" max="8" width="20.7109375" customWidth="1"/>
    <col min="9" max="9" width="24.7109375" customWidth="1"/>
    <col min="10" max="10" width="20.7109375" customWidth="1"/>
    <col min="11" max="11" width="14.140625" customWidth="1"/>
  </cols>
  <sheetData>
    <row r="1" spans="1:12" ht="67.5" customHeight="1">
      <c r="A1" s="248"/>
      <c r="B1" s="248"/>
      <c r="C1" s="248"/>
      <c r="D1" s="248"/>
      <c r="E1" s="248"/>
      <c r="F1" s="248"/>
      <c r="G1" s="248"/>
      <c r="H1" s="248"/>
      <c r="I1" s="248"/>
      <c r="J1" s="622" t="s">
        <v>1030</v>
      </c>
      <c r="K1" s="622"/>
    </row>
    <row r="2" spans="1:12" ht="39" customHeight="1">
      <c r="A2" s="624" t="s">
        <v>895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</row>
    <row r="3" spans="1:12" s="23" customFormat="1" ht="72" customHeight="1">
      <c r="A3" s="245" t="s">
        <v>32</v>
      </c>
      <c r="B3" s="235" t="s">
        <v>52</v>
      </c>
      <c r="C3" s="235" t="s">
        <v>51</v>
      </c>
      <c r="D3" s="199" t="s">
        <v>28</v>
      </c>
      <c r="E3" s="235" t="s">
        <v>513</v>
      </c>
      <c r="F3" s="235" t="s">
        <v>854</v>
      </c>
      <c r="G3" s="235" t="s">
        <v>897</v>
      </c>
      <c r="H3" s="235" t="s">
        <v>29</v>
      </c>
      <c r="I3" s="235" t="s">
        <v>530</v>
      </c>
      <c r="J3" s="235" t="s">
        <v>53</v>
      </c>
      <c r="K3" s="235" t="s">
        <v>478</v>
      </c>
      <c r="L3" s="246" t="s">
        <v>50</v>
      </c>
    </row>
    <row r="4" spans="1:12" ht="30.75" customHeight="1">
      <c r="A4" s="98">
        <v>1</v>
      </c>
      <c r="B4" s="99" t="s">
        <v>164</v>
      </c>
      <c r="C4" s="34" t="s">
        <v>59</v>
      </c>
      <c r="D4" s="34">
        <v>80</v>
      </c>
      <c r="E4" s="46">
        <v>28955808</v>
      </c>
      <c r="F4" s="546">
        <v>0.9365</v>
      </c>
      <c r="G4" s="548">
        <f>+Table3[[#This Row],[Ընդամենը սկզբնական արժեք]]-Table3[[#This Row],[Հաշվեկշռային ընդհանուր արժեքը /հազ. դրամ/]]</f>
        <v>27116999</v>
      </c>
      <c r="H4" s="34">
        <v>1</v>
      </c>
      <c r="I4" s="46">
        <v>1838809</v>
      </c>
      <c r="J4" s="46">
        <f>+Table3[[#This Row],[Միավորի արժեքը ]]*Table3[[#This Row],[Քանակը]]</f>
        <v>1838809</v>
      </c>
      <c r="K4" s="34" t="s">
        <v>474</v>
      </c>
      <c r="L4" s="100" t="s">
        <v>34</v>
      </c>
    </row>
    <row r="5" spans="1:12">
      <c r="A5" s="98">
        <v>2</v>
      </c>
      <c r="B5" s="99" t="s">
        <v>802</v>
      </c>
      <c r="C5" s="34" t="s">
        <v>59</v>
      </c>
      <c r="D5" s="34">
        <v>80</v>
      </c>
      <c r="E5" s="46">
        <v>19080000</v>
      </c>
      <c r="F5" s="547">
        <v>0.98199999999999998</v>
      </c>
      <c r="G5" s="548">
        <v>18747293</v>
      </c>
      <c r="H5" s="34">
        <v>1</v>
      </c>
      <c r="I5" s="46">
        <v>332707</v>
      </c>
      <c r="J5" s="46">
        <f>+Table3[[#This Row],[Միավորի արժեքը ]]*Table3[[#This Row],[Քանակը]]</f>
        <v>332707</v>
      </c>
      <c r="K5" s="34" t="s">
        <v>475</v>
      </c>
      <c r="L5" s="100" t="s">
        <v>35</v>
      </c>
    </row>
    <row r="6" spans="1:12" ht="25.5">
      <c r="A6" s="98">
        <v>3</v>
      </c>
      <c r="B6" s="99" t="s">
        <v>629</v>
      </c>
      <c r="C6" s="34" t="s">
        <v>630</v>
      </c>
      <c r="D6" s="34">
        <v>40</v>
      </c>
      <c r="E6" s="46">
        <v>4500000</v>
      </c>
      <c r="F6" s="337">
        <v>0.92500000000000004</v>
      </c>
      <c r="G6" s="46">
        <v>4162500</v>
      </c>
      <c r="H6" s="34">
        <v>1500</v>
      </c>
      <c r="I6" s="46">
        <v>225</v>
      </c>
      <c r="J6" s="46">
        <v>337500</v>
      </c>
      <c r="K6" s="34"/>
      <c r="L6" s="100" t="s">
        <v>896</v>
      </c>
    </row>
    <row r="7" spans="1:12" ht="44.25" customHeight="1">
      <c r="A7" s="98">
        <v>4</v>
      </c>
      <c r="B7" s="99" t="s">
        <v>803</v>
      </c>
      <c r="C7" s="34" t="s">
        <v>59</v>
      </c>
      <c r="D7" s="34">
        <v>100</v>
      </c>
      <c r="E7" s="46">
        <v>800000</v>
      </c>
      <c r="F7" s="336">
        <v>0.49</v>
      </c>
      <c r="G7" s="46">
        <v>392000</v>
      </c>
      <c r="H7" s="34">
        <v>1</v>
      </c>
      <c r="I7" s="46">
        <v>408000</v>
      </c>
      <c r="J7" s="46">
        <v>408000</v>
      </c>
      <c r="K7" s="34" t="s">
        <v>561</v>
      </c>
      <c r="L7" s="100" t="s">
        <v>36</v>
      </c>
    </row>
    <row r="8" spans="1:12" ht="44.25" customHeight="1">
      <c r="A8" s="98">
        <v>5</v>
      </c>
      <c r="B8" s="99" t="s">
        <v>804</v>
      </c>
      <c r="C8" s="34" t="s">
        <v>59</v>
      </c>
      <c r="D8" s="34">
        <v>100</v>
      </c>
      <c r="E8" s="46">
        <v>800000</v>
      </c>
      <c r="F8" s="336">
        <v>0.35</v>
      </c>
      <c r="G8" s="549">
        <v>280000</v>
      </c>
      <c r="H8" s="34">
        <v>1</v>
      </c>
      <c r="I8" s="46">
        <v>520000</v>
      </c>
      <c r="J8" s="46">
        <v>520000</v>
      </c>
      <c r="K8" s="34" t="s">
        <v>561</v>
      </c>
      <c r="L8" s="100" t="s">
        <v>37</v>
      </c>
    </row>
    <row r="9" spans="1:12" ht="54" customHeight="1">
      <c r="A9" s="98">
        <v>6</v>
      </c>
      <c r="B9" s="99" t="s">
        <v>805</v>
      </c>
      <c r="C9" s="34" t="s">
        <v>59</v>
      </c>
      <c r="D9" s="34">
        <v>80</v>
      </c>
      <c r="E9" s="46">
        <v>800000</v>
      </c>
      <c r="F9" s="338">
        <v>0.35</v>
      </c>
      <c r="G9" s="549">
        <v>280000</v>
      </c>
      <c r="H9" s="34">
        <v>1</v>
      </c>
      <c r="I9" s="46">
        <v>520000</v>
      </c>
      <c r="J9" s="46">
        <v>520000</v>
      </c>
      <c r="K9" s="34" t="s">
        <v>538</v>
      </c>
      <c r="L9" s="100" t="s">
        <v>38</v>
      </c>
    </row>
    <row r="10" spans="1:12" ht="66" customHeight="1">
      <c r="A10" s="98">
        <v>7</v>
      </c>
      <c r="B10" s="99" t="s">
        <v>192</v>
      </c>
      <c r="C10" s="34" t="s">
        <v>193</v>
      </c>
      <c r="D10" s="34">
        <v>30</v>
      </c>
      <c r="E10" s="46">
        <v>6000000</v>
      </c>
      <c r="F10" s="337">
        <v>0.76700000000000002</v>
      </c>
      <c r="G10" s="46">
        <v>4602000</v>
      </c>
      <c r="H10" s="34">
        <v>3000</v>
      </c>
      <c r="I10" s="46">
        <v>466</v>
      </c>
      <c r="J10" s="46">
        <v>1398000</v>
      </c>
      <c r="K10" s="34" t="s">
        <v>814</v>
      </c>
      <c r="L10" s="100" t="s">
        <v>822</v>
      </c>
    </row>
    <row r="11" spans="1:12" s="43" customFormat="1" ht="42.75">
      <c r="A11" s="101">
        <v>8</v>
      </c>
      <c r="B11" s="76" t="s">
        <v>195</v>
      </c>
      <c r="C11" s="55" t="s">
        <v>193</v>
      </c>
      <c r="D11" s="55"/>
      <c r="E11" s="56"/>
      <c r="F11" s="55"/>
      <c r="G11" s="56"/>
      <c r="H11" s="55"/>
      <c r="I11" s="53"/>
      <c r="J11" s="56"/>
      <c r="K11" s="55" t="s">
        <v>815</v>
      </c>
      <c r="L11" s="77" t="s">
        <v>39</v>
      </c>
    </row>
    <row r="12" spans="1:12" s="43" customFormat="1" ht="25.5">
      <c r="A12" s="102">
        <v>9</v>
      </c>
      <c r="B12" s="103" t="s">
        <v>70</v>
      </c>
      <c r="C12" s="104" t="s">
        <v>59</v>
      </c>
      <c r="D12" s="104"/>
      <c r="E12" s="105"/>
      <c r="F12" s="104"/>
      <c r="G12" s="105"/>
      <c r="H12" s="104">
        <v>1</v>
      </c>
      <c r="I12" s="46">
        <v>43586</v>
      </c>
      <c r="J12" s="46">
        <v>43586</v>
      </c>
      <c r="K12" s="104" t="s">
        <v>816</v>
      </c>
      <c r="L12" s="106" t="s">
        <v>40</v>
      </c>
    </row>
    <row r="13" spans="1:12" ht="42" customHeight="1">
      <c r="A13" s="98">
        <v>10</v>
      </c>
      <c r="B13" s="99" t="s">
        <v>806</v>
      </c>
      <c r="C13" s="34" t="s">
        <v>59</v>
      </c>
      <c r="D13" s="34">
        <v>12</v>
      </c>
      <c r="E13" s="46">
        <v>0</v>
      </c>
      <c r="F13" s="336">
        <v>1</v>
      </c>
      <c r="G13" s="46"/>
      <c r="H13" s="34">
        <v>1</v>
      </c>
      <c r="I13" s="46">
        <v>0</v>
      </c>
      <c r="J13" s="46">
        <v>0</v>
      </c>
      <c r="K13" s="34" t="s">
        <v>561</v>
      </c>
      <c r="L13" s="100" t="s">
        <v>41</v>
      </c>
    </row>
    <row r="14" spans="1:12" ht="25.5">
      <c r="A14" s="102">
        <v>11</v>
      </c>
      <c r="B14" s="103" t="s">
        <v>70</v>
      </c>
      <c r="C14" s="104" t="s">
        <v>59</v>
      </c>
      <c r="D14" s="104"/>
      <c r="E14" s="105"/>
      <c r="F14" s="104"/>
      <c r="G14" s="105"/>
      <c r="H14" s="104">
        <v>1</v>
      </c>
      <c r="I14" s="46">
        <v>0</v>
      </c>
      <c r="J14" s="46">
        <v>0</v>
      </c>
      <c r="K14" s="104" t="s">
        <v>816</v>
      </c>
      <c r="L14" s="106" t="s">
        <v>40</v>
      </c>
    </row>
    <row r="15" spans="1:12" ht="42.75" customHeight="1">
      <c r="A15" s="98">
        <v>12</v>
      </c>
      <c r="B15" s="99" t="s">
        <v>975</v>
      </c>
      <c r="C15" s="34" t="s">
        <v>59</v>
      </c>
      <c r="D15" s="34">
        <v>80</v>
      </c>
      <c r="E15" s="46">
        <v>103032000</v>
      </c>
      <c r="F15" s="546">
        <v>0.99219999999999997</v>
      </c>
      <c r="G15" s="46">
        <f>+Table3[[#This Row],[Ընդամենը սկզբնական արժեք]]-Table3[[#This Row],[Հաշվեկշռային ընդհանուր արժեքը /հազ. դրամ/]]</f>
        <v>102234415</v>
      </c>
      <c r="H15" s="34">
        <v>27</v>
      </c>
      <c r="I15" s="46">
        <v>29540</v>
      </c>
      <c r="J15" s="46">
        <v>797585</v>
      </c>
      <c r="K15" s="34" t="s">
        <v>529</v>
      </c>
      <c r="L15" s="100" t="s">
        <v>42</v>
      </c>
    </row>
    <row r="16" spans="1:12" ht="38.25">
      <c r="A16" s="98">
        <v>13</v>
      </c>
      <c r="B16" s="99" t="s">
        <v>807</v>
      </c>
      <c r="C16" s="34" t="s">
        <v>59</v>
      </c>
      <c r="D16" s="34">
        <v>80</v>
      </c>
      <c r="E16" s="46">
        <v>1025839175</v>
      </c>
      <c r="F16" s="546">
        <v>0.94840000000000002</v>
      </c>
      <c r="G16" s="46">
        <f>+Table3[[#This Row],[Ընդամենը սկզբնական արժեք]]-Table3[[#This Row],[Հաշվեկշռային ընդհանուր արժեքը /հազ. դրամ/]]</f>
        <v>972897827</v>
      </c>
      <c r="H16" s="34">
        <v>25</v>
      </c>
      <c r="I16" s="46">
        <v>2117654</v>
      </c>
      <c r="J16" s="46">
        <v>52941348</v>
      </c>
      <c r="K16" s="34" t="s">
        <v>474</v>
      </c>
      <c r="L16" s="100" t="s">
        <v>976</v>
      </c>
    </row>
    <row r="17" spans="1:12" ht="68.25" customHeight="1">
      <c r="A17" s="98">
        <v>14</v>
      </c>
      <c r="B17" s="99" t="s">
        <v>808</v>
      </c>
      <c r="C17" s="34" t="s">
        <v>59</v>
      </c>
      <c r="D17" s="34">
        <v>80</v>
      </c>
      <c r="E17" s="46">
        <v>289648710</v>
      </c>
      <c r="F17" s="546">
        <v>0.9486</v>
      </c>
      <c r="G17" s="46">
        <v>274773483</v>
      </c>
      <c r="H17" s="34">
        <v>2</v>
      </c>
      <c r="I17" s="46">
        <v>7437614</v>
      </c>
      <c r="J17" s="46">
        <v>14875227</v>
      </c>
      <c r="K17" s="34" t="s">
        <v>474</v>
      </c>
      <c r="L17" s="100" t="s">
        <v>977</v>
      </c>
    </row>
    <row r="18" spans="1:12" s="43" customFormat="1">
      <c r="A18" s="101">
        <v>15</v>
      </c>
      <c r="B18" s="76" t="s">
        <v>127</v>
      </c>
      <c r="C18" s="55" t="s">
        <v>59</v>
      </c>
      <c r="D18" s="55"/>
      <c r="E18" s="56"/>
      <c r="F18" s="55"/>
      <c r="G18" s="56"/>
      <c r="H18" s="55">
        <v>1</v>
      </c>
      <c r="I18" s="46">
        <v>112500</v>
      </c>
      <c r="J18" s="46">
        <v>112500</v>
      </c>
      <c r="K18" s="55" t="s">
        <v>561</v>
      </c>
      <c r="L18" s="77" t="s">
        <v>40</v>
      </c>
    </row>
    <row r="19" spans="1:12" s="43" customFormat="1">
      <c r="A19" s="102">
        <v>16</v>
      </c>
      <c r="B19" s="103" t="s">
        <v>127</v>
      </c>
      <c r="C19" s="104" t="s">
        <v>59</v>
      </c>
      <c r="D19" s="104"/>
      <c r="E19" s="105"/>
      <c r="F19" s="104"/>
      <c r="G19" s="105"/>
      <c r="H19" s="104">
        <v>4</v>
      </c>
      <c r="I19" s="46">
        <v>45000</v>
      </c>
      <c r="J19" s="46">
        <v>180000</v>
      </c>
      <c r="K19" s="104" t="s">
        <v>561</v>
      </c>
      <c r="L19" s="106" t="s">
        <v>40</v>
      </c>
    </row>
    <row r="20" spans="1:12" s="43" customFormat="1">
      <c r="A20" s="101">
        <v>17</v>
      </c>
      <c r="B20" s="76" t="s">
        <v>127</v>
      </c>
      <c r="C20" s="55" t="s">
        <v>59</v>
      </c>
      <c r="D20" s="55"/>
      <c r="E20" s="56"/>
      <c r="F20" s="55"/>
      <c r="G20" s="56"/>
      <c r="H20" s="55">
        <v>1</v>
      </c>
      <c r="I20" s="46">
        <v>22818</v>
      </c>
      <c r="J20" s="46">
        <v>22818</v>
      </c>
      <c r="K20" s="55" t="s">
        <v>561</v>
      </c>
      <c r="L20" s="77" t="s">
        <v>40</v>
      </c>
    </row>
    <row r="21" spans="1:12" s="43" customFormat="1">
      <c r="A21" s="102">
        <v>18</v>
      </c>
      <c r="B21" s="103" t="s">
        <v>171</v>
      </c>
      <c r="C21" s="104" t="s">
        <v>59</v>
      </c>
      <c r="D21" s="104"/>
      <c r="E21" s="105"/>
      <c r="F21" s="104"/>
      <c r="G21" s="105"/>
      <c r="H21" s="104">
        <v>1</v>
      </c>
      <c r="I21" s="46">
        <v>81000</v>
      </c>
      <c r="J21" s="46">
        <v>81000</v>
      </c>
      <c r="K21" s="104" t="s">
        <v>561</v>
      </c>
      <c r="L21" s="106" t="s">
        <v>40</v>
      </c>
    </row>
    <row r="22" spans="1:12" s="43" customFormat="1">
      <c r="A22" s="101">
        <v>19</v>
      </c>
      <c r="B22" s="76" t="s">
        <v>171</v>
      </c>
      <c r="C22" s="55" t="s">
        <v>59</v>
      </c>
      <c r="D22" s="55"/>
      <c r="E22" s="56"/>
      <c r="F22" s="55"/>
      <c r="G22" s="56"/>
      <c r="H22" s="55">
        <v>4</v>
      </c>
      <c r="I22" s="46">
        <v>17280</v>
      </c>
      <c r="J22" s="46">
        <v>69120</v>
      </c>
      <c r="K22" s="55"/>
      <c r="L22" s="77" t="s">
        <v>40</v>
      </c>
    </row>
    <row r="23" spans="1:12" ht="42" customHeight="1">
      <c r="A23" s="102">
        <v>20</v>
      </c>
      <c r="B23" s="103" t="s">
        <v>809</v>
      </c>
      <c r="C23" s="104" t="s">
        <v>59</v>
      </c>
      <c r="D23" s="104">
        <v>5</v>
      </c>
      <c r="E23" s="105">
        <v>0</v>
      </c>
      <c r="F23" s="339">
        <v>1</v>
      </c>
      <c r="G23" s="105"/>
      <c r="H23" s="104">
        <v>8</v>
      </c>
      <c r="I23" s="46">
        <v>0</v>
      </c>
      <c r="J23" s="46">
        <v>0</v>
      </c>
      <c r="K23" s="104" t="s">
        <v>561</v>
      </c>
      <c r="L23" s="106" t="s">
        <v>43</v>
      </c>
    </row>
    <row r="24" spans="1:12">
      <c r="A24" s="101">
        <v>21</v>
      </c>
      <c r="B24" s="76" t="s">
        <v>810</v>
      </c>
      <c r="C24" s="55" t="s">
        <v>59</v>
      </c>
      <c r="D24" s="55"/>
      <c r="E24" s="56"/>
      <c r="F24" s="55"/>
      <c r="G24" s="56"/>
      <c r="H24" s="55">
        <v>1</v>
      </c>
      <c r="I24" s="46">
        <v>29408</v>
      </c>
      <c r="J24" s="46">
        <v>29408</v>
      </c>
      <c r="K24" s="55" t="s">
        <v>561</v>
      </c>
      <c r="L24" s="77" t="s">
        <v>40</v>
      </c>
    </row>
    <row r="25" spans="1:12" ht="42" customHeight="1">
      <c r="A25" s="98">
        <v>22</v>
      </c>
      <c r="B25" s="99" t="s">
        <v>44</v>
      </c>
      <c r="C25" s="34" t="s">
        <v>59</v>
      </c>
      <c r="D25" s="34">
        <v>7</v>
      </c>
      <c r="E25" s="46">
        <v>187000</v>
      </c>
      <c r="F25" s="337">
        <v>0.71399999999999997</v>
      </c>
      <c r="G25" s="46">
        <v>133518</v>
      </c>
      <c r="H25" s="34">
        <v>1</v>
      </c>
      <c r="I25" s="46">
        <v>53482</v>
      </c>
      <c r="J25" s="46">
        <v>53482</v>
      </c>
      <c r="K25" s="34" t="s">
        <v>561</v>
      </c>
      <c r="L25" s="100" t="s">
        <v>45</v>
      </c>
    </row>
    <row r="26" spans="1:12" ht="42" customHeight="1">
      <c r="A26" s="98">
        <v>23</v>
      </c>
      <c r="B26" s="99" t="s">
        <v>811</v>
      </c>
      <c r="C26" s="34" t="s">
        <v>59</v>
      </c>
      <c r="D26" s="34">
        <v>7</v>
      </c>
      <c r="E26" s="46">
        <v>58000</v>
      </c>
      <c r="F26" s="337">
        <v>0.71399999999999997</v>
      </c>
      <c r="G26" s="46">
        <v>41412</v>
      </c>
      <c r="H26" s="34">
        <v>1</v>
      </c>
      <c r="I26" s="46">
        <v>16588</v>
      </c>
      <c r="J26" s="46">
        <v>16588</v>
      </c>
      <c r="K26" s="34" t="s">
        <v>561</v>
      </c>
      <c r="L26" s="100" t="s">
        <v>45</v>
      </c>
    </row>
    <row r="27" spans="1:12" ht="42" customHeight="1">
      <c r="A27" s="98">
        <v>24</v>
      </c>
      <c r="B27" s="99" t="s">
        <v>46</v>
      </c>
      <c r="C27" s="34" t="s">
        <v>59</v>
      </c>
      <c r="D27" s="34">
        <v>7</v>
      </c>
      <c r="E27" s="46">
        <v>62000</v>
      </c>
      <c r="F27" s="337">
        <v>0.71399999999999997</v>
      </c>
      <c r="G27" s="46">
        <v>44268</v>
      </c>
      <c r="H27" s="34">
        <v>1</v>
      </c>
      <c r="I27" s="46">
        <v>17732</v>
      </c>
      <c r="J27" s="46">
        <v>17732</v>
      </c>
      <c r="K27" s="34" t="s">
        <v>561</v>
      </c>
      <c r="L27" s="100" t="s">
        <v>45</v>
      </c>
    </row>
    <row r="28" spans="1:12" ht="42" customHeight="1">
      <c r="A28" s="98">
        <v>25</v>
      </c>
      <c r="B28" s="99" t="s">
        <v>209</v>
      </c>
      <c r="C28" s="34" t="s">
        <v>59</v>
      </c>
      <c r="D28" s="34">
        <v>7</v>
      </c>
      <c r="E28" s="46">
        <v>50000</v>
      </c>
      <c r="F28" s="337">
        <v>0.71399999999999997</v>
      </c>
      <c r="G28" s="46">
        <v>35700</v>
      </c>
      <c r="H28" s="34">
        <v>1</v>
      </c>
      <c r="I28" s="46">
        <v>14300</v>
      </c>
      <c r="J28" s="46">
        <v>14300</v>
      </c>
      <c r="K28" s="34" t="s">
        <v>561</v>
      </c>
      <c r="L28" s="100" t="s">
        <v>45</v>
      </c>
    </row>
    <row r="29" spans="1:12" ht="42" customHeight="1">
      <c r="A29" s="98">
        <v>26</v>
      </c>
      <c r="B29" s="99" t="s">
        <v>210</v>
      </c>
      <c r="C29" s="34" t="s">
        <v>59</v>
      </c>
      <c r="D29" s="34">
        <v>7</v>
      </c>
      <c r="E29" s="46">
        <v>3400</v>
      </c>
      <c r="F29" s="337">
        <v>0.71399999999999997</v>
      </c>
      <c r="G29" s="46">
        <v>2428</v>
      </c>
      <c r="H29" s="34">
        <v>1</v>
      </c>
      <c r="I29" s="46">
        <v>972</v>
      </c>
      <c r="J29" s="46">
        <v>972</v>
      </c>
      <c r="K29" s="34" t="s">
        <v>561</v>
      </c>
      <c r="L29" s="100" t="s">
        <v>45</v>
      </c>
    </row>
    <row r="30" spans="1:12">
      <c r="A30" s="102">
        <v>27</v>
      </c>
      <c r="B30" s="103" t="s">
        <v>150</v>
      </c>
      <c r="C30" s="104" t="s">
        <v>59</v>
      </c>
      <c r="D30" s="104"/>
      <c r="E30" s="105"/>
      <c r="F30" s="104"/>
      <c r="G30" s="105"/>
      <c r="H30" s="104">
        <v>1</v>
      </c>
      <c r="I30" s="46">
        <v>25588</v>
      </c>
      <c r="J30" s="46">
        <v>25588</v>
      </c>
      <c r="K30" s="104" t="s">
        <v>561</v>
      </c>
      <c r="L30" s="106" t="s">
        <v>40</v>
      </c>
    </row>
    <row r="31" spans="1:12" ht="42.75" customHeight="1">
      <c r="A31" s="101">
        <v>28</v>
      </c>
      <c r="B31" s="76" t="s">
        <v>812</v>
      </c>
      <c r="C31" s="107" t="s">
        <v>59</v>
      </c>
      <c r="D31" s="108"/>
      <c r="E31" s="109"/>
      <c r="F31" s="108"/>
      <c r="G31" s="109"/>
      <c r="H31" s="55">
        <v>1</v>
      </c>
      <c r="I31" s="46">
        <v>0</v>
      </c>
      <c r="J31" s="46"/>
      <c r="K31" s="55" t="s">
        <v>817</v>
      </c>
      <c r="L31" s="77" t="s">
        <v>47</v>
      </c>
    </row>
    <row r="32" spans="1:12" ht="42" customHeight="1">
      <c r="A32" s="98">
        <v>29</v>
      </c>
      <c r="B32" s="99" t="s">
        <v>95</v>
      </c>
      <c r="C32" s="34" t="s">
        <v>59</v>
      </c>
      <c r="D32" s="34">
        <v>5</v>
      </c>
      <c r="E32" s="46"/>
      <c r="F32" s="336">
        <v>1</v>
      </c>
      <c r="G32" s="46"/>
      <c r="H32" s="34">
        <v>1</v>
      </c>
      <c r="I32" s="46">
        <v>0</v>
      </c>
      <c r="J32" s="46">
        <v>0</v>
      </c>
      <c r="K32" s="34" t="s">
        <v>561</v>
      </c>
      <c r="L32" s="100" t="s">
        <v>48</v>
      </c>
    </row>
    <row r="33" spans="1:12">
      <c r="A33" s="101">
        <v>30</v>
      </c>
      <c r="B33" s="76" t="s">
        <v>218</v>
      </c>
      <c r="C33" s="55" t="s">
        <v>59</v>
      </c>
      <c r="D33" s="55">
        <v>8</v>
      </c>
      <c r="E33" s="56"/>
      <c r="F33" s="336">
        <v>0.375</v>
      </c>
      <c r="G33" s="56"/>
      <c r="H33" s="55">
        <v>1</v>
      </c>
      <c r="I33" s="46">
        <v>274286</v>
      </c>
      <c r="J33" s="46">
        <v>274286</v>
      </c>
      <c r="K33" s="55" t="s">
        <v>561</v>
      </c>
      <c r="L33" s="77" t="s">
        <v>49</v>
      </c>
    </row>
    <row r="34" spans="1:12" ht="42" customHeight="1">
      <c r="A34" s="98">
        <v>31</v>
      </c>
      <c r="B34" s="99" t="s">
        <v>813</v>
      </c>
      <c r="C34" s="34" t="s">
        <v>59</v>
      </c>
      <c r="D34" s="34">
        <v>5</v>
      </c>
      <c r="E34" s="46"/>
      <c r="F34" s="336">
        <v>1</v>
      </c>
      <c r="G34" s="46"/>
      <c r="H34" s="34">
        <v>1</v>
      </c>
      <c r="I34" s="46">
        <v>0</v>
      </c>
      <c r="J34" s="46">
        <v>0</v>
      </c>
      <c r="K34" s="34" t="s">
        <v>561</v>
      </c>
      <c r="L34" s="100" t="s">
        <v>48</v>
      </c>
    </row>
    <row r="35" spans="1:12" ht="42" customHeight="1">
      <c r="A35" s="98">
        <v>32</v>
      </c>
      <c r="B35" s="99" t="s">
        <v>16</v>
      </c>
      <c r="C35" s="34" t="s">
        <v>59</v>
      </c>
      <c r="D35" s="34">
        <v>7</v>
      </c>
      <c r="E35" s="46">
        <v>67000</v>
      </c>
      <c r="F35" s="336">
        <v>1</v>
      </c>
      <c r="G35" s="46"/>
      <c r="H35" s="34">
        <v>1</v>
      </c>
      <c r="I35" s="46">
        <v>0</v>
      </c>
      <c r="J35" s="46">
        <v>0</v>
      </c>
      <c r="K35" s="34" t="s">
        <v>74</v>
      </c>
      <c r="L35" s="100" t="s">
        <v>48</v>
      </c>
    </row>
    <row r="36" spans="1:12" ht="42" customHeight="1">
      <c r="A36" s="98">
        <v>33</v>
      </c>
      <c r="B36" s="99" t="s">
        <v>819</v>
      </c>
      <c r="C36" s="34" t="s">
        <v>59</v>
      </c>
      <c r="D36" s="34">
        <v>50</v>
      </c>
      <c r="E36" s="111"/>
      <c r="F36" s="110"/>
      <c r="G36" s="111"/>
      <c r="H36" s="34">
        <v>60</v>
      </c>
      <c r="I36" s="46"/>
      <c r="J36" s="46"/>
      <c r="K36" s="34"/>
      <c r="L36" s="100"/>
    </row>
    <row r="37" spans="1:12" ht="42" customHeight="1">
      <c r="A37" s="98">
        <v>34</v>
      </c>
      <c r="B37" s="99" t="s">
        <v>819</v>
      </c>
      <c r="C37" s="34" t="s">
        <v>59</v>
      </c>
      <c r="D37" s="34">
        <v>50</v>
      </c>
      <c r="E37" s="46">
        <v>2238505</v>
      </c>
      <c r="F37" s="336">
        <v>0.02</v>
      </c>
      <c r="G37" s="46">
        <v>44770</v>
      </c>
      <c r="H37" s="34">
        <v>20</v>
      </c>
      <c r="I37" s="46">
        <v>109687</v>
      </c>
      <c r="J37" s="46">
        <v>2193735</v>
      </c>
      <c r="K37" s="34" t="s">
        <v>631</v>
      </c>
      <c r="L37" s="100" t="s">
        <v>223</v>
      </c>
    </row>
    <row r="38" spans="1:12" ht="42" customHeight="1">
      <c r="A38" s="98">
        <v>35</v>
      </c>
      <c r="B38" s="99" t="s">
        <v>144</v>
      </c>
      <c r="C38" s="34" t="s">
        <v>59</v>
      </c>
      <c r="D38" s="34">
        <v>30</v>
      </c>
      <c r="E38" s="46">
        <v>2100000</v>
      </c>
      <c r="F38" s="336">
        <v>0</v>
      </c>
      <c r="G38" s="46">
        <v>0</v>
      </c>
      <c r="H38" s="34">
        <v>2</v>
      </c>
      <c r="I38" s="46">
        <v>2100000</v>
      </c>
      <c r="J38" s="46">
        <v>2100000</v>
      </c>
      <c r="K38" s="34" t="s">
        <v>631</v>
      </c>
      <c r="L38" s="100" t="s">
        <v>870</v>
      </c>
    </row>
    <row r="39" spans="1:12" ht="42" customHeight="1">
      <c r="A39" s="98">
        <v>36</v>
      </c>
      <c r="B39" s="296" t="s">
        <v>868</v>
      </c>
      <c r="C39" s="522" t="s">
        <v>59</v>
      </c>
      <c r="D39" s="34">
        <v>7</v>
      </c>
      <c r="E39" s="34">
        <v>5500</v>
      </c>
      <c r="F39" s="336">
        <v>0</v>
      </c>
      <c r="G39" s="46">
        <v>0</v>
      </c>
      <c r="H39" s="34">
        <v>1</v>
      </c>
      <c r="I39" s="34">
        <v>5500</v>
      </c>
      <c r="J39" s="34">
        <v>5500</v>
      </c>
      <c r="K39" s="274" t="s">
        <v>663</v>
      </c>
      <c r="L39" s="100" t="s">
        <v>870</v>
      </c>
    </row>
    <row r="40" spans="1:12" ht="42" customHeight="1">
      <c r="A40" s="98">
        <v>37</v>
      </c>
      <c r="B40" s="103" t="s">
        <v>984</v>
      </c>
      <c r="C40" s="561" t="s">
        <v>59</v>
      </c>
      <c r="D40" s="594"/>
      <c r="E40" s="594">
        <v>37000</v>
      </c>
      <c r="F40" s="595">
        <v>0</v>
      </c>
      <c r="G40" s="596">
        <v>0</v>
      </c>
      <c r="H40" s="104">
        <v>1</v>
      </c>
      <c r="I40" s="104">
        <v>37000</v>
      </c>
      <c r="J40" s="104">
        <v>37000</v>
      </c>
      <c r="K40" s="291" t="s">
        <v>631</v>
      </c>
      <c r="L40" s="106" t="s">
        <v>870</v>
      </c>
    </row>
    <row r="41" spans="1:12" ht="15.75">
      <c r="A41" s="97"/>
      <c r="B41" s="226" t="s">
        <v>628</v>
      </c>
      <c r="C41" s="112"/>
      <c r="D41" s="112"/>
      <c r="E41" s="113"/>
      <c r="F41" s="113"/>
      <c r="G41" s="550"/>
      <c r="H41" s="112"/>
      <c r="I41" s="112"/>
      <c r="J41" s="311">
        <f>SUBTOTAL(109,J4:J40)</f>
        <v>79246791</v>
      </c>
      <c r="K41" s="112"/>
      <c r="L41" s="96"/>
    </row>
    <row r="43" spans="1:12" ht="37.5" customHeight="1">
      <c r="D43" s="623" t="s">
        <v>1048</v>
      </c>
      <c r="E43" s="623"/>
      <c r="F43" s="623"/>
      <c r="G43" s="623"/>
      <c r="H43" s="620"/>
      <c r="I43" s="616" t="s">
        <v>1047</v>
      </c>
    </row>
  </sheetData>
  <mergeCells count="3">
    <mergeCell ref="A2:K2"/>
    <mergeCell ref="J1:K1"/>
    <mergeCell ref="D43:G43"/>
  </mergeCells>
  <pageMargins left="0.7" right="0.7" top="0.75" bottom="0.75" header="0.3" footer="0.3"/>
  <pageSetup paperSize="9" scale="76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31"/>
  <sheetViews>
    <sheetView workbookViewId="0">
      <selection activeCell="C31" sqref="C31:H31"/>
    </sheetView>
  </sheetViews>
  <sheetFormatPr defaultRowHeight="15"/>
  <cols>
    <col min="1" max="1" width="4.85546875" customWidth="1"/>
    <col min="2" max="2" width="22.140625" customWidth="1"/>
    <col min="3" max="3" width="10" customWidth="1"/>
    <col min="4" max="4" width="12" customWidth="1"/>
    <col min="5" max="5" width="16.140625" customWidth="1"/>
    <col min="6" max="6" width="12" customWidth="1"/>
    <col min="7" max="7" width="10.28515625" customWidth="1"/>
    <col min="8" max="8" width="19" customWidth="1"/>
    <col min="9" max="9" width="23.5703125" customWidth="1"/>
    <col min="10" max="10" width="22.7109375" customWidth="1"/>
    <col min="11" max="11" width="15.28515625" customWidth="1"/>
  </cols>
  <sheetData>
    <row r="1" spans="1:12" ht="71.25" customHeight="1">
      <c r="J1" s="622" t="s">
        <v>1031</v>
      </c>
      <c r="K1" s="622"/>
    </row>
    <row r="2" spans="1:12" ht="45" customHeight="1">
      <c r="A2" s="625" t="s">
        <v>898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</row>
    <row r="3" spans="1:12" ht="75">
      <c r="A3" s="243" t="s">
        <v>32</v>
      </c>
      <c r="B3" s="218" t="s">
        <v>52</v>
      </c>
      <c r="C3" s="218" t="s">
        <v>54</v>
      </c>
      <c r="D3" s="218" t="s">
        <v>28</v>
      </c>
      <c r="E3" s="218" t="s">
        <v>513</v>
      </c>
      <c r="F3" s="218" t="s">
        <v>824</v>
      </c>
      <c r="G3" s="218" t="s">
        <v>29</v>
      </c>
      <c r="H3" s="218" t="s">
        <v>899</v>
      </c>
      <c r="I3" s="218" t="s">
        <v>55</v>
      </c>
      <c r="J3" s="218" t="s">
        <v>56</v>
      </c>
      <c r="K3" s="218" t="s">
        <v>57</v>
      </c>
      <c r="L3" s="244" t="s">
        <v>27</v>
      </c>
    </row>
    <row r="4" spans="1:12" ht="30">
      <c r="A4" s="136">
        <v>1</v>
      </c>
      <c r="B4" s="6" t="s">
        <v>58</v>
      </c>
      <c r="C4" s="6" t="s">
        <v>59</v>
      </c>
      <c r="D4" s="46">
        <v>80</v>
      </c>
      <c r="E4" s="46">
        <v>1029862080</v>
      </c>
      <c r="F4" s="551">
        <v>0.95389999999999997</v>
      </c>
      <c r="G4" s="46">
        <v>8</v>
      </c>
      <c r="H4" s="46">
        <f>+Table4[[#This Row],[Ընդամենը սկզբնական արժեք]]-Table4[[#This Row],[Հաշվեկշռային ընդհանուր արժեքը/հազար դրամ/]]</f>
        <v>982426636</v>
      </c>
      <c r="I4" s="46">
        <v>5929431</v>
      </c>
      <c r="J4" s="46">
        <v>47435444</v>
      </c>
      <c r="K4" s="9" t="s">
        <v>474</v>
      </c>
      <c r="L4" s="340">
        <v>1948</v>
      </c>
    </row>
    <row r="5" spans="1:12" ht="30">
      <c r="A5" s="136">
        <v>2</v>
      </c>
      <c r="B5" s="6" t="s">
        <v>61</v>
      </c>
      <c r="C5" s="6" t="s">
        <v>59</v>
      </c>
      <c r="D5" s="46">
        <v>80</v>
      </c>
      <c r="E5" s="46">
        <v>326140800</v>
      </c>
      <c r="F5" s="551">
        <v>0.95169999999999999</v>
      </c>
      <c r="G5" s="46">
        <v>5</v>
      </c>
      <c r="H5" s="46">
        <f>+Table4[[#This Row],[Ընդամենը սկզբնական արժեք]]-Table4[[#This Row],[Հաշվեկշռային ընդհանուր արժեքը/հազար դրամ/]]</f>
        <v>310403421</v>
      </c>
      <c r="I5" s="46">
        <v>3147476</v>
      </c>
      <c r="J5" s="46">
        <v>15737379</v>
      </c>
      <c r="K5" s="9" t="s">
        <v>474</v>
      </c>
      <c r="L5" s="340">
        <v>1952</v>
      </c>
    </row>
    <row r="6" spans="1:12">
      <c r="A6" s="136">
        <v>3</v>
      </c>
      <c r="B6" s="6" t="s">
        <v>62</v>
      </c>
      <c r="C6" s="6" t="s">
        <v>59</v>
      </c>
      <c r="D6" s="46">
        <v>80</v>
      </c>
      <c r="E6" s="46">
        <v>104772096</v>
      </c>
      <c r="F6" s="552">
        <v>0.95340000000000003</v>
      </c>
      <c r="G6" s="46">
        <v>1</v>
      </c>
      <c r="H6" s="46">
        <v>99890949</v>
      </c>
      <c r="I6" s="46">
        <v>4881147</v>
      </c>
      <c r="J6" s="46">
        <v>4881147</v>
      </c>
      <c r="K6" s="9" t="s">
        <v>474</v>
      </c>
      <c r="L6" s="340">
        <v>1974</v>
      </c>
    </row>
    <row r="7" spans="1:12" ht="30">
      <c r="A7" s="136">
        <v>4</v>
      </c>
      <c r="B7" s="6" t="s">
        <v>63</v>
      </c>
      <c r="C7" s="6" t="s">
        <v>64</v>
      </c>
      <c r="D7" s="46">
        <v>10</v>
      </c>
      <c r="E7" s="46"/>
      <c r="F7" s="341">
        <v>1</v>
      </c>
      <c r="G7" s="46">
        <v>1</v>
      </c>
      <c r="H7" s="46"/>
      <c r="I7" s="46">
        <v>0</v>
      </c>
      <c r="J7" s="46">
        <v>0</v>
      </c>
      <c r="K7" s="9" t="s">
        <v>617</v>
      </c>
      <c r="L7" s="340">
        <v>1956</v>
      </c>
    </row>
    <row r="8" spans="1:12" ht="30">
      <c r="A8" s="136">
        <v>5</v>
      </c>
      <c r="B8" s="6" t="s">
        <v>65</v>
      </c>
      <c r="C8" s="6" t="s">
        <v>64</v>
      </c>
      <c r="D8" s="46">
        <v>100</v>
      </c>
      <c r="E8" s="46"/>
      <c r="F8" s="341">
        <v>1</v>
      </c>
      <c r="G8" s="46">
        <v>2</v>
      </c>
      <c r="H8" s="46"/>
      <c r="I8" s="46">
        <v>0</v>
      </c>
      <c r="J8" s="46">
        <v>0</v>
      </c>
      <c r="K8" s="9" t="s">
        <v>60</v>
      </c>
      <c r="L8" s="340">
        <v>1903</v>
      </c>
    </row>
    <row r="9" spans="1:12" ht="59.25" customHeight="1">
      <c r="A9" s="136">
        <v>6</v>
      </c>
      <c r="B9" s="6" t="s">
        <v>66</v>
      </c>
      <c r="C9" s="6" t="s">
        <v>64</v>
      </c>
      <c r="D9" s="46">
        <v>60</v>
      </c>
      <c r="E9" s="46">
        <v>15264000</v>
      </c>
      <c r="F9" s="552">
        <v>0.99370000000000003</v>
      </c>
      <c r="G9" s="46">
        <v>4</v>
      </c>
      <c r="H9" s="46">
        <v>15167836</v>
      </c>
      <c r="I9" s="46">
        <v>24041</v>
      </c>
      <c r="J9" s="46">
        <v>96164</v>
      </c>
      <c r="K9" s="9" t="s">
        <v>529</v>
      </c>
      <c r="L9" s="340">
        <v>1991</v>
      </c>
    </row>
    <row r="10" spans="1:12">
      <c r="A10" s="136">
        <v>7</v>
      </c>
      <c r="B10" s="6" t="s">
        <v>67</v>
      </c>
      <c r="C10" s="6" t="s">
        <v>64</v>
      </c>
      <c r="D10" s="46"/>
      <c r="E10" s="46"/>
      <c r="F10" s="18"/>
      <c r="G10" s="46">
        <v>1</v>
      </c>
      <c r="H10" s="46"/>
      <c r="I10" s="46">
        <v>0</v>
      </c>
      <c r="J10" s="46">
        <v>0</v>
      </c>
      <c r="K10" s="9" t="s">
        <v>68</v>
      </c>
      <c r="L10" s="340"/>
    </row>
    <row r="11" spans="1:12" ht="45">
      <c r="A11" s="136">
        <v>8</v>
      </c>
      <c r="B11" s="6" t="s">
        <v>69</v>
      </c>
      <c r="C11" s="6" t="s">
        <v>59</v>
      </c>
      <c r="D11" s="46">
        <v>50</v>
      </c>
      <c r="E11" s="46">
        <v>400000</v>
      </c>
      <c r="F11" s="341">
        <v>0.2</v>
      </c>
      <c r="G11" s="46">
        <v>10</v>
      </c>
      <c r="H11" s="46">
        <v>80000</v>
      </c>
      <c r="I11" s="46">
        <v>32000</v>
      </c>
      <c r="J11" s="46">
        <v>320000</v>
      </c>
      <c r="K11" s="9" t="s">
        <v>614</v>
      </c>
      <c r="L11" s="340">
        <v>2010</v>
      </c>
    </row>
    <row r="12" spans="1:12" ht="45">
      <c r="A12" s="136">
        <v>9</v>
      </c>
      <c r="B12" s="6" t="s">
        <v>69</v>
      </c>
      <c r="C12" s="6" t="s">
        <v>59</v>
      </c>
      <c r="D12" s="46">
        <v>50</v>
      </c>
      <c r="E12" s="46"/>
      <c r="F12" s="341"/>
      <c r="G12" s="46">
        <v>15</v>
      </c>
      <c r="H12" s="46"/>
      <c r="I12" s="46"/>
      <c r="J12" s="46"/>
      <c r="K12" s="9"/>
      <c r="L12" s="340">
        <v>2018</v>
      </c>
    </row>
    <row r="13" spans="1:12" ht="45">
      <c r="A13" s="136">
        <v>10</v>
      </c>
      <c r="B13" s="6" t="s">
        <v>69</v>
      </c>
      <c r="C13" s="6" t="s">
        <v>59</v>
      </c>
      <c r="D13" s="46">
        <v>50</v>
      </c>
      <c r="E13" s="46">
        <v>1440000</v>
      </c>
      <c r="F13" s="341">
        <v>0.02</v>
      </c>
      <c r="G13" s="46">
        <v>12</v>
      </c>
      <c r="H13" s="46">
        <v>28800</v>
      </c>
      <c r="I13" s="46">
        <v>117600</v>
      </c>
      <c r="J13" s="46">
        <v>1411200</v>
      </c>
      <c r="K13" s="9" t="s">
        <v>631</v>
      </c>
      <c r="L13" s="340">
        <v>2019</v>
      </c>
    </row>
    <row r="14" spans="1:12">
      <c r="A14" s="136">
        <v>11</v>
      </c>
      <c r="B14" s="6" t="s">
        <v>70</v>
      </c>
      <c r="C14" s="6" t="s">
        <v>64</v>
      </c>
      <c r="D14" s="46">
        <v>100</v>
      </c>
      <c r="E14" s="46"/>
      <c r="F14" s="341">
        <v>1</v>
      </c>
      <c r="G14" s="46">
        <v>1</v>
      </c>
      <c r="H14" s="46"/>
      <c r="I14" s="46">
        <v>0</v>
      </c>
      <c r="J14" s="46">
        <v>0</v>
      </c>
      <c r="K14" s="9" t="s">
        <v>614</v>
      </c>
      <c r="L14" s="340">
        <v>1998</v>
      </c>
    </row>
    <row r="15" spans="1:12">
      <c r="A15" s="136">
        <v>12</v>
      </c>
      <c r="B15" s="6" t="s">
        <v>71</v>
      </c>
      <c r="C15" s="6" t="s">
        <v>64</v>
      </c>
      <c r="D15" s="46">
        <v>5</v>
      </c>
      <c r="E15" s="46"/>
      <c r="F15" s="341">
        <v>1</v>
      </c>
      <c r="G15" s="46">
        <v>1</v>
      </c>
      <c r="H15" s="46"/>
      <c r="I15" s="46">
        <v>0</v>
      </c>
      <c r="J15" s="46">
        <v>0</v>
      </c>
      <c r="K15" s="9" t="s">
        <v>618</v>
      </c>
      <c r="L15" s="340">
        <v>2013</v>
      </c>
    </row>
    <row r="16" spans="1:12">
      <c r="A16" s="136">
        <v>13</v>
      </c>
      <c r="B16" s="6" t="s">
        <v>72</v>
      </c>
      <c r="C16" s="6" t="s">
        <v>64</v>
      </c>
      <c r="D16" s="46">
        <v>7</v>
      </c>
      <c r="E16" s="46">
        <v>96000</v>
      </c>
      <c r="F16" s="343">
        <v>1</v>
      </c>
      <c r="G16" s="46">
        <v>2</v>
      </c>
      <c r="H16" s="46">
        <v>96000</v>
      </c>
      <c r="I16" s="46">
        <v>0</v>
      </c>
      <c r="J16" s="46">
        <v>0</v>
      </c>
      <c r="K16" s="9" t="s">
        <v>614</v>
      </c>
      <c r="L16" s="340">
        <v>2013</v>
      </c>
    </row>
    <row r="17" spans="1:12">
      <c r="A17" s="136">
        <v>14</v>
      </c>
      <c r="B17" s="41" t="s">
        <v>73</v>
      </c>
      <c r="C17" s="41" t="s">
        <v>64</v>
      </c>
      <c r="D17" s="46"/>
      <c r="E17" s="46"/>
      <c r="F17" s="18"/>
      <c r="G17" s="46">
        <v>2</v>
      </c>
      <c r="H17" s="46"/>
      <c r="I17" s="46">
        <v>15</v>
      </c>
      <c r="J17" s="46">
        <v>30</v>
      </c>
      <c r="K17" s="312" t="s">
        <v>74</v>
      </c>
      <c r="L17" s="340">
        <v>2016</v>
      </c>
    </row>
    <row r="18" spans="1:12">
      <c r="A18" s="136">
        <v>15</v>
      </c>
      <c r="B18" s="41" t="s">
        <v>75</v>
      </c>
      <c r="C18" s="41" t="s">
        <v>64</v>
      </c>
      <c r="D18" s="46"/>
      <c r="E18" s="46"/>
      <c r="F18" s="46"/>
      <c r="G18" s="46">
        <v>1</v>
      </c>
      <c r="H18" s="46"/>
      <c r="I18" s="46">
        <v>12.5</v>
      </c>
      <c r="J18" s="46">
        <v>25</v>
      </c>
      <c r="K18" s="312" t="s">
        <v>68</v>
      </c>
      <c r="L18" s="340"/>
    </row>
    <row r="19" spans="1:12" ht="30">
      <c r="A19" s="136">
        <v>16</v>
      </c>
      <c r="B19" s="6" t="s">
        <v>76</v>
      </c>
      <c r="C19" s="6" t="s">
        <v>64</v>
      </c>
      <c r="D19" s="46">
        <v>8</v>
      </c>
      <c r="E19" s="46">
        <v>100000</v>
      </c>
      <c r="F19" s="344">
        <v>0.625</v>
      </c>
      <c r="G19" s="46">
        <v>1</v>
      </c>
      <c r="H19" s="46">
        <v>62500</v>
      </c>
      <c r="I19" s="46">
        <v>37500</v>
      </c>
      <c r="J19" s="46">
        <v>37500</v>
      </c>
      <c r="K19" s="9"/>
      <c r="L19" s="340">
        <v>2015</v>
      </c>
    </row>
    <row r="20" spans="1:12" ht="29.25" customHeight="1">
      <c r="A20" s="136">
        <v>17</v>
      </c>
      <c r="B20" s="6" t="s">
        <v>77</v>
      </c>
      <c r="C20" s="6" t="s">
        <v>64</v>
      </c>
      <c r="D20" s="46">
        <v>10</v>
      </c>
      <c r="E20" s="46"/>
      <c r="F20" s="341">
        <v>1</v>
      </c>
      <c r="G20" s="46">
        <v>2</v>
      </c>
      <c r="H20" s="46"/>
      <c r="I20" s="46">
        <v>0</v>
      </c>
      <c r="J20" s="46">
        <v>0</v>
      </c>
      <c r="K20" s="9" t="s">
        <v>619</v>
      </c>
      <c r="L20" s="340">
        <v>1998</v>
      </c>
    </row>
    <row r="21" spans="1:12">
      <c r="A21" s="136">
        <v>18</v>
      </c>
      <c r="B21" s="6" t="s">
        <v>78</v>
      </c>
      <c r="C21" s="6" t="s">
        <v>64</v>
      </c>
      <c r="D21" s="46">
        <v>10</v>
      </c>
      <c r="E21" s="46"/>
      <c r="F21" s="341">
        <v>1</v>
      </c>
      <c r="G21" s="46">
        <v>1</v>
      </c>
      <c r="H21" s="46"/>
      <c r="I21" s="46">
        <v>0</v>
      </c>
      <c r="J21" s="46">
        <v>0</v>
      </c>
      <c r="K21" s="9" t="s">
        <v>619</v>
      </c>
      <c r="L21" s="340">
        <v>1998</v>
      </c>
    </row>
    <row r="22" spans="1:12" ht="39.75" customHeight="1">
      <c r="A22" s="136">
        <v>19</v>
      </c>
      <c r="B22" s="6" t="s">
        <v>79</v>
      </c>
      <c r="C22" s="6" t="s">
        <v>64</v>
      </c>
      <c r="D22" s="46">
        <v>10</v>
      </c>
      <c r="E22" s="46"/>
      <c r="F22" s="341">
        <v>1</v>
      </c>
      <c r="G22" s="46">
        <v>1</v>
      </c>
      <c r="H22" s="46"/>
      <c r="I22" s="46">
        <v>0</v>
      </c>
      <c r="J22" s="46">
        <v>0</v>
      </c>
      <c r="K22" s="9" t="s">
        <v>619</v>
      </c>
      <c r="L22" s="340">
        <v>1998</v>
      </c>
    </row>
    <row r="23" spans="1:12">
      <c r="A23" s="136">
        <v>20</v>
      </c>
      <c r="B23" s="6" t="s">
        <v>80</v>
      </c>
      <c r="C23" s="6" t="s">
        <v>64</v>
      </c>
      <c r="D23" s="46">
        <v>10</v>
      </c>
      <c r="E23" s="46">
        <v>94000</v>
      </c>
      <c r="F23" s="341">
        <v>0.7</v>
      </c>
      <c r="G23" s="46">
        <v>10</v>
      </c>
      <c r="H23" s="46">
        <v>65800</v>
      </c>
      <c r="I23" s="46">
        <v>2820</v>
      </c>
      <c r="J23" s="46">
        <v>28200</v>
      </c>
      <c r="K23" s="9" t="s">
        <v>614</v>
      </c>
      <c r="L23" s="340">
        <v>2013</v>
      </c>
    </row>
    <row r="24" spans="1:12" ht="30">
      <c r="A24" s="136">
        <v>21</v>
      </c>
      <c r="B24" s="6" t="s">
        <v>81</v>
      </c>
      <c r="C24" s="6" t="s">
        <v>64</v>
      </c>
      <c r="D24" s="46">
        <v>10</v>
      </c>
      <c r="E24" s="46"/>
      <c r="F24" s="341">
        <v>1</v>
      </c>
      <c r="G24" s="46">
        <v>1</v>
      </c>
      <c r="H24" s="46"/>
      <c r="I24" s="46">
        <v>0</v>
      </c>
      <c r="J24" s="46">
        <v>0</v>
      </c>
      <c r="K24" s="9" t="s">
        <v>620</v>
      </c>
      <c r="L24" s="340">
        <v>1998</v>
      </c>
    </row>
    <row r="25" spans="1:12">
      <c r="A25" s="136">
        <v>22</v>
      </c>
      <c r="B25" s="6" t="s">
        <v>946</v>
      </c>
      <c r="C25" s="6" t="s">
        <v>64</v>
      </c>
      <c r="D25" s="46">
        <v>10</v>
      </c>
      <c r="E25" s="46"/>
      <c r="F25" s="341">
        <v>1</v>
      </c>
      <c r="G25" s="46">
        <v>1</v>
      </c>
      <c r="H25" s="46"/>
      <c r="I25" s="46">
        <v>0</v>
      </c>
      <c r="J25" s="46">
        <v>0</v>
      </c>
      <c r="K25" s="9" t="s">
        <v>621</v>
      </c>
      <c r="L25" s="340">
        <v>1998</v>
      </c>
    </row>
    <row r="26" spans="1:12" ht="30">
      <c r="A26" s="136">
        <v>23</v>
      </c>
      <c r="B26" s="302" t="s">
        <v>144</v>
      </c>
      <c r="C26" s="302" t="s">
        <v>64</v>
      </c>
      <c r="D26" s="46"/>
      <c r="E26" s="46">
        <v>2100000</v>
      </c>
      <c r="F26" s="345">
        <v>0</v>
      </c>
      <c r="G26" s="46">
        <v>1</v>
      </c>
      <c r="H26" s="46"/>
      <c r="I26" s="46">
        <v>2100000</v>
      </c>
      <c r="J26" s="46">
        <v>2100000</v>
      </c>
      <c r="K26" s="22" t="s">
        <v>631</v>
      </c>
      <c r="L26" s="340">
        <v>2020</v>
      </c>
    </row>
    <row r="27" spans="1:12" ht="25.5">
      <c r="A27" s="136">
        <v>24</v>
      </c>
      <c r="B27" s="296" t="s">
        <v>868</v>
      </c>
      <c r="C27" s="529" t="s">
        <v>64</v>
      </c>
      <c r="D27" s="34">
        <v>7</v>
      </c>
      <c r="E27" s="34">
        <v>5500</v>
      </c>
      <c r="F27" s="523">
        <v>0</v>
      </c>
      <c r="G27" s="46">
        <v>1</v>
      </c>
      <c r="H27" s="34">
        <v>0</v>
      </c>
      <c r="I27" s="34">
        <v>5500</v>
      </c>
      <c r="J27" s="34">
        <v>5500</v>
      </c>
      <c r="K27" s="524" t="s">
        <v>631</v>
      </c>
      <c r="L27" s="439">
        <v>2020</v>
      </c>
    </row>
    <row r="28" spans="1:12" ht="25.5">
      <c r="A28" s="590">
        <v>25</v>
      </c>
      <c r="B28" s="298" t="s">
        <v>983</v>
      </c>
      <c r="C28" s="529" t="s">
        <v>64</v>
      </c>
      <c r="D28" s="34"/>
      <c r="E28" s="34">
        <v>245000</v>
      </c>
      <c r="F28" s="591">
        <v>0</v>
      </c>
      <c r="G28" s="592">
        <v>1</v>
      </c>
      <c r="H28" s="592">
        <v>0</v>
      </c>
      <c r="I28" s="34">
        <v>245000</v>
      </c>
      <c r="J28" s="34">
        <v>245000</v>
      </c>
      <c r="K28" s="593" t="s">
        <v>631</v>
      </c>
      <c r="L28" s="439">
        <v>2020</v>
      </c>
    </row>
    <row r="29" spans="1:12" ht="19.5">
      <c r="A29" s="137"/>
      <c r="B29" s="94" t="s">
        <v>628</v>
      </c>
      <c r="C29" s="138"/>
      <c r="D29" s="138"/>
      <c r="E29" s="138"/>
      <c r="F29" s="342"/>
      <c r="G29" s="46"/>
      <c r="H29" s="46"/>
      <c r="I29" s="46"/>
      <c r="J29" s="46">
        <f>SUBTOTAL(109,J4:J28)</f>
        <v>72297589</v>
      </c>
      <c r="K29" s="138"/>
      <c r="L29" s="139"/>
    </row>
    <row r="31" spans="1:12" ht="34.5" customHeight="1">
      <c r="C31" s="623" t="s">
        <v>1048</v>
      </c>
      <c r="D31" s="623"/>
      <c r="E31" s="623"/>
      <c r="F31" s="623"/>
      <c r="G31" s="620"/>
      <c r="H31" s="617" t="s">
        <v>1047</v>
      </c>
    </row>
  </sheetData>
  <mergeCells count="3">
    <mergeCell ref="A2:K2"/>
    <mergeCell ref="J1:K1"/>
    <mergeCell ref="C31:F31"/>
  </mergeCells>
  <pageMargins left="0.31496062992125984" right="0.19685039370078741" top="0.74803149606299213" bottom="0.35433070866141736" header="0.31496062992125984" footer="0.31496062992125984"/>
  <pageSetup paperSize="9" scale="80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52"/>
  <sheetViews>
    <sheetView workbookViewId="0">
      <selection activeCell="H47" sqref="H47"/>
    </sheetView>
  </sheetViews>
  <sheetFormatPr defaultRowHeight="15"/>
  <cols>
    <col min="1" max="1" width="4.7109375" customWidth="1"/>
    <col min="2" max="2" width="23.85546875" customWidth="1"/>
    <col min="3" max="3" width="10.28515625" customWidth="1"/>
    <col min="4" max="4" width="12" customWidth="1"/>
    <col min="5" max="5" width="15" customWidth="1"/>
    <col min="6" max="6" width="10.28515625" customWidth="1"/>
    <col min="7" max="7" width="14.28515625" customWidth="1"/>
    <col min="8" max="8" width="14" customWidth="1"/>
    <col min="9" max="9" width="21.28515625" customWidth="1"/>
    <col min="10" max="10" width="24.5703125" customWidth="1"/>
    <col min="11" max="11" width="12.42578125" customWidth="1"/>
  </cols>
  <sheetData>
    <row r="1" spans="1:12" ht="70.5" customHeight="1">
      <c r="J1" s="622" t="s">
        <v>1032</v>
      </c>
      <c r="K1" s="622"/>
    </row>
    <row r="2" spans="1:12" ht="44.25" customHeight="1">
      <c r="A2" s="625" t="s">
        <v>901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</row>
    <row r="3" spans="1:12" ht="63.75" customHeight="1">
      <c r="A3" s="144" t="s">
        <v>32</v>
      </c>
      <c r="B3" s="144" t="s">
        <v>52</v>
      </c>
      <c r="C3" s="144" t="s">
        <v>51</v>
      </c>
      <c r="D3" s="144" t="s">
        <v>28</v>
      </c>
      <c r="E3" s="144" t="s">
        <v>513</v>
      </c>
      <c r="F3" s="144" t="s">
        <v>829</v>
      </c>
      <c r="G3" s="144" t="s">
        <v>899</v>
      </c>
      <c r="H3" s="144" t="s">
        <v>82</v>
      </c>
      <c r="I3" s="144" t="s">
        <v>109</v>
      </c>
      <c r="J3" s="144" t="s">
        <v>110</v>
      </c>
      <c r="K3" s="144" t="s">
        <v>111</v>
      </c>
      <c r="L3" s="144" t="s">
        <v>83</v>
      </c>
    </row>
    <row r="4" spans="1:12" ht="29.25">
      <c r="A4" s="140">
        <v>1</v>
      </c>
      <c r="B4" s="140" t="s">
        <v>830</v>
      </c>
      <c r="C4" s="121" t="s">
        <v>59</v>
      </c>
      <c r="D4" s="347">
        <v>80</v>
      </c>
      <c r="E4" s="346">
        <v>99767889</v>
      </c>
      <c r="F4" s="357">
        <v>0.93830000000000002</v>
      </c>
      <c r="G4" s="553">
        <f>+Table5[[#This Row],[Ընդամենը սկզբնական արժեք]]-Table5[[#This Row],[Հաշվեկշռային ընդհանուր արժեքը /հազար դրամ/]]</f>
        <v>93615802</v>
      </c>
      <c r="H4" s="347">
        <v>1</v>
      </c>
      <c r="I4" s="346">
        <v>6152087</v>
      </c>
      <c r="J4" s="346">
        <v>6152087</v>
      </c>
      <c r="K4" s="347" t="s">
        <v>474</v>
      </c>
      <c r="L4" s="347">
        <v>1982</v>
      </c>
    </row>
    <row r="5" spans="1:12" ht="42.75">
      <c r="A5" s="140">
        <v>2</v>
      </c>
      <c r="B5" s="140" t="s">
        <v>831</v>
      </c>
      <c r="C5" s="121" t="s">
        <v>59</v>
      </c>
      <c r="D5" s="347">
        <v>80</v>
      </c>
      <c r="E5" s="346"/>
      <c r="F5" s="425">
        <v>1</v>
      </c>
      <c r="G5" s="346"/>
      <c r="H5" s="347">
        <v>1</v>
      </c>
      <c r="I5" s="346">
        <v>0</v>
      </c>
      <c r="J5" s="346">
        <v>0</v>
      </c>
      <c r="K5" s="347" t="s">
        <v>85</v>
      </c>
      <c r="L5" s="347">
        <v>1926</v>
      </c>
    </row>
    <row r="6" spans="1:12" ht="29.25">
      <c r="A6" s="140">
        <v>3</v>
      </c>
      <c r="B6" s="140" t="s">
        <v>832</v>
      </c>
      <c r="C6" s="121" t="s">
        <v>59</v>
      </c>
      <c r="D6" s="347">
        <v>80</v>
      </c>
      <c r="E6" s="346">
        <v>407054819</v>
      </c>
      <c r="F6" s="357">
        <v>0.94499999999999995</v>
      </c>
      <c r="G6" s="553">
        <v>384670875</v>
      </c>
      <c r="H6" s="347">
        <v>1</v>
      </c>
      <c r="I6" s="346">
        <v>22383944</v>
      </c>
      <c r="J6" s="346">
        <v>22383944</v>
      </c>
      <c r="K6" s="347" t="s">
        <v>474</v>
      </c>
      <c r="L6" s="347">
        <v>1954</v>
      </c>
    </row>
    <row r="7" spans="1:12" ht="29.25">
      <c r="A7" s="140">
        <v>4</v>
      </c>
      <c r="B7" s="140" t="s">
        <v>833</v>
      </c>
      <c r="C7" s="121" t="s">
        <v>59</v>
      </c>
      <c r="D7" s="347">
        <v>80</v>
      </c>
      <c r="E7" s="346">
        <v>103060493</v>
      </c>
      <c r="F7" s="425">
        <v>1</v>
      </c>
      <c r="G7" s="553">
        <v>103060493</v>
      </c>
      <c r="H7" s="347">
        <v>1</v>
      </c>
      <c r="I7" s="346">
        <v>0</v>
      </c>
      <c r="J7" s="346">
        <v>0</v>
      </c>
      <c r="K7" s="347" t="s">
        <v>474</v>
      </c>
      <c r="L7" s="347">
        <v>1926</v>
      </c>
    </row>
    <row r="8" spans="1:12" ht="29.25">
      <c r="A8" s="140">
        <v>5</v>
      </c>
      <c r="B8" s="140" t="s">
        <v>834</v>
      </c>
      <c r="C8" s="121" t="s">
        <v>59</v>
      </c>
      <c r="D8" s="347">
        <v>80</v>
      </c>
      <c r="E8" s="346">
        <v>93928550</v>
      </c>
      <c r="F8" s="425">
        <v>1</v>
      </c>
      <c r="G8" s="553">
        <v>93928550</v>
      </c>
      <c r="H8" s="347">
        <v>1</v>
      </c>
      <c r="I8" s="346">
        <v>0</v>
      </c>
      <c r="J8" s="346">
        <v>0</v>
      </c>
      <c r="K8" s="347" t="s">
        <v>474</v>
      </c>
      <c r="L8" s="347">
        <v>1926</v>
      </c>
    </row>
    <row r="9" spans="1:12" ht="29.25">
      <c r="A9" s="140">
        <v>6</v>
      </c>
      <c r="B9" s="140" t="s">
        <v>835</v>
      </c>
      <c r="C9" s="121" t="s">
        <v>59</v>
      </c>
      <c r="D9" s="347">
        <v>80</v>
      </c>
      <c r="E9" s="346">
        <v>78273792</v>
      </c>
      <c r="F9" s="425">
        <v>1</v>
      </c>
      <c r="G9" s="553">
        <v>78273792</v>
      </c>
      <c r="H9" s="347">
        <v>1</v>
      </c>
      <c r="I9" s="346">
        <v>0</v>
      </c>
      <c r="J9" s="346">
        <v>0</v>
      </c>
      <c r="K9" s="347" t="s">
        <v>474</v>
      </c>
      <c r="L9" s="347">
        <v>1926</v>
      </c>
    </row>
    <row r="10" spans="1:12" ht="29.25">
      <c r="A10" s="140">
        <v>7</v>
      </c>
      <c r="B10" s="140" t="s">
        <v>836</v>
      </c>
      <c r="C10" s="121" t="s">
        <v>59</v>
      </c>
      <c r="D10" s="347">
        <v>80</v>
      </c>
      <c r="E10" s="346">
        <v>93928550</v>
      </c>
      <c r="F10" s="425">
        <v>1</v>
      </c>
      <c r="G10" s="553">
        <v>93928550</v>
      </c>
      <c r="H10" s="347">
        <v>1</v>
      </c>
      <c r="I10" s="346">
        <v>4944399</v>
      </c>
      <c r="J10" s="346">
        <v>4944399</v>
      </c>
      <c r="K10" s="347" t="s">
        <v>474</v>
      </c>
      <c r="L10" s="347">
        <v>1926</v>
      </c>
    </row>
    <row r="11" spans="1:12" ht="29.25">
      <c r="A11" s="140">
        <v>8</v>
      </c>
      <c r="B11" s="140" t="s">
        <v>837</v>
      </c>
      <c r="C11" s="121" t="s">
        <v>59</v>
      </c>
      <c r="D11" s="347">
        <v>80</v>
      </c>
      <c r="E11" s="346">
        <v>120019814</v>
      </c>
      <c r="F11" s="425">
        <v>1</v>
      </c>
      <c r="G11" s="553">
        <v>120019814</v>
      </c>
      <c r="H11" s="347">
        <v>1</v>
      </c>
      <c r="I11" s="346">
        <v>0</v>
      </c>
      <c r="J11" s="346">
        <v>0</v>
      </c>
      <c r="K11" s="347" t="s">
        <v>475</v>
      </c>
      <c r="L11" s="347">
        <v>1926</v>
      </c>
    </row>
    <row r="12" spans="1:12" ht="42.75">
      <c r="A12" s="140">
        <v>9</v>
      </c>
      <c r="B12" s="140" t="s">
        <v>838</v>
      </c>
      <c r="C12" s="121" t="s">
        <v>59</v>
      </c>
      <c r="D12" s="347">
        <v>80</v>
      </c>
      <c r="E12" s="346"/>
      <c r="F12" s="425">
        <v>1</v>
      </c>
      <c r="G12" s="346"/>
      <c r="H12" s="347">
        <v>1</v>
      </c>
      <c r="I12" s="346">
        <v>0</v>
      </c>
      <c r="J12" s="346">
        <v>0</v>
      </c>
      <c r="K12" s="347" t="s">
        <v>84</v>
      </c>
      <c r="L12" s="347">
        <v>1926</v>
      </c>
    </row>
    <row r="13" spans="1:12" ht="21.75" customHeight="1">
      <c r="A13" s="140">
        <v>10</v>
      </c>
      <c r="B13" s="140" t="s">
        <v>839</v>
      </c>
      <c r="C13" s="121" t="s">
        <v>59</v>
      </c>
      <c r="D13" s="347">
        <v>80</v>
      </c>
      <c r="E13" s="346">
        <v>82970220</v>
      </c>
      <c r="F13" s="425">
        <v>1</v>
      </c>
      <c r="G13" s="553">
        <v>82970220</v>
      </c>
      <c r="H13" s="347">
        <v>1</v>
      </c>
      <c r="I13" s="346">
        <v>0</v>
      </c>
      <c r="J13" s="346">
        <v>0</v>
      </c>
      <c r="K13" s="347" t="s">
        <v>474</v>
      </c>
      <c r="L13" s="347">
        <v>1926</v>
      </c>
    </row>
    <row r="14" spans="1:12" ht="42.75">
      <c r="A14" s="140">
        <v>11</v>
      </c>
      <c r="B14" s="140" t="s">
        <v>840</v>
      </c>
      <c r="C14" s="121" t="s">
        <v>59</v>
      </c>
      <c r="D14" s="347">
        <v>80</v>
      </c>
      <c r="E14" s="346"/>
      <c r="F14" s="425">
        <v>1</v>
      </c>
      <c r="G14" s="346"/>
      <c r="H14" s="347">
        <v>1</v>
      </c>
      <c r="I14" s="346">
        <v>0</v>
      </c>
      <c r="J14" s="346">
        <v>0</v>
      </c>
      <c r="K14" s="347" t="s">
        <v>84</v>
      </c>
      <c r="L14" s="347">
        <v>1926</v>
      </c>
    </row>
    <row r="15" spans="1:12" ht="29.25">
      <c r="A15" s="140">
        <v>12</v>
      </c>
      <c r="B15" s="140" t="s">
        <v>841</v>
      </c>
      <c r="C15" s="121" t="s">
        <v>59</v>
      </c>
      <c r="D15" s="347">
        <v>80</v>
      </c>
      <c r="E15" s="346">
        <v>286301658</v>
      </c>
      <c r="F15" s="425">
        <v>1</v>
      </c>
      <c r="G15" s="553">
        <v>286301658</v>
      </c>
      <c r="H15" s="347">
        <v>1</v>
      </c>
      <c r="I15" s="346">
        <v>0</v>
      </c>
      <c r="J15" s="346">
        <v>0</v>
      </c>
      <c r="K15" s="347" t="s">
        <v>474</v>
      </c>
      <c r="L15" s="347">
        <v>1926</v>
      </c>
    </row>
    <row r="16" spans="1:12" ht="29.25">
      <c r="A16" s="140">
        <v>13</v>
      </c>
      <c r="B16" s="140" t="s">
        <v>842</v>
      </c>
      <c r="C16" s="121" t="s">
        <v>59</v>
      </c>
      <c r="D16" s="347">
        <v>80</v>
      </c>
      <c r="E16" s="346">
        <v>298145072</v>
      </c>
      <c r="F16" s="425">
        <v>1</v>
      </c>
      <c r="G16" s="553">
        <v>298145072</v>
      </c>
      <c r="H16" s="347">
        <v>1</v>
      </c>
      <c r="I16" s="346">
        <v>0</v>
      </c>
      <c r="J16" s="346">
        <v>0</v>
      </c>
      <c r="K16" s="347" t="s">
        <v>474</v>
      </c>
      <c r="L16" s="347">
        <v>1926</v>
      </c>
    </row>
    <row r="17" spans="1:12" ht="29.25">
      <c r="A17" s="140">
        <v>14</v>
      </c>
      <c r="B17" s="140" t="s">
        <v>843</v>
      </c>
      <c r="C17" s="121" t="s">
        <v>59</v>
      </c>
      <c r="D17" s="347">
        <v>80</v>
      </c>
      <c r="E17" s="346">
        <v>228114451</v>
      </c>
      <c r="F17" s="425">
        <v>1</v>
      </c>
      <c r="G17" s="553">
        <v>228114451</v>
      </c>
      <c r="H17" s="347">
        <v>1</v>
      </c>
      <c r="I17" s="346">
        <v>0</v>
      </c>
      <c r="J17" s="346">
        <v>0</v>
      </c>
      <c r="K17" s="347" t="s">
        <v>474</v>
      </c>
      <c r="L17" s="347">
        <v>1926</v>
      </c>
    </row>
    <row r="18" spans="1:12" ht="29.25">
      <c r="A18" s="140">
        <v>15</v>
      </c>
      <c r="B18" s="140" t="s">
        <v>844</v>
      </c>
      <c r="C18" s="121" t="s">
        <v>59</v>
      </c>
      <c r="D18" s="347">
        <v>80</v>
      </c>
      <c r="E18" s="346">
        <v>168897381</v>
      </c>
      <c r="F18" s="425">
        <v>1</v>
      </c>
      <c r="G18" s="553">
        <v>168897381</v>
      </c>
      <c r="H18" s="347">
        <v>1</v>
      </c>
      <c r="I18" s="346">
        <v>0</v>
      </c>
      <c r="J18" s="346">
        <v>0</v>
      </c>
      <c r="K18" s="347" t="s">
        <v>474</v>
      </c>
      <c r="L18" s="347">
        <v>1926</v>
      </c>
    </row>
    <row r="19" spans="1:12" ht="29.25">
      <c r="A19" s="140">
        <v>16</v>
      </c>
      <c r="B19" s="140" t="s">
        <v>845</v>
      </c>
      <c r="C19" s="121" t="s">
        <v>59</v>
      </c>
      <c r="D19" s="347">
        <v>80</v>
      </c>
      <c r="E19" s="346">
        <v>340287507</v>
      </c>
      <c r="F19" s="357">
        <v>0.94499999999999995</v>
      </c>
      <c r="G19" s="553">
        <v>321575097</v>
      </c>
      <c r="H19" s="347">
        <v>1</v>
      </c>
      <c r="I19" s="346">
        <v>0</v>
      </c>
      <c r="J19" s="346">
        <v>0</v>
      </c>
      <c r="K19" s="347" t="s">
        <v>474</v>
      </c>
      <c r="L19" s="347">
        <v>1954</v>
      </c>
    </row>
    <row r="20" spans="1:12" ht="29.25">
      <c r="A20" s="140">
        <v>17</v>
      </c>
      <c r="B20" s="140" t="s">
        <v>846</v>
      </c>
      <c r="C20" s="121" t="s">
        <v>59</v>
      </c>
      <c r="D20" s="347">
        <v>80</v>
      </c>
      <c r="E20" s="346">
        <v>190524485</v>
      </c>
      <c r="F20" s="425">
        <v>1</v>
      </c>
      <c r="G20" s="553">
        <v>190524485</v>
      </c>
      <c r="H20" s="347">
        <v>1</v>
      </c>
      <c r="I20" s="346">
        <v>0</v>
      </c>
      <c r="J20" s="346">
        <v>0</v>
      </c>
      <c r="K20" s="347" t="s">
        <v>474</v>
      </c>
      <c r="L20" s="347">
        <v>1926</v>
      </c>
    </row>
    <row r="21" spans="1:12" ht="29.25">
      <c r="A21" s="140">
        <v>18</v>
      </c>
      <c r="B21" s="140" t="s">
        <v>847</v>
      </c>
      <c r="C21" s="121" t="s">
        <v>59</v>
      </c>
      <c r="D21" s="347">
        <v>80</v>
      </c>
      <c r="E21" s="346">
        <v>141606036</v>
      </c>
      <c r="F21" s="425">
        <v>1</v>
      </c>
      <c r="G21" s="553">
        <v>141606036</v>
      </c>
      <c r="H21" s="347">
        <v>1</v>
      </c>
      <c r="I21" s="346">
        <v>0</v>
      </c>
      <c r="J21" s="346">
        <v>0</v>
      </c>
      <c r="K21" s="347" t="s">
        <v>474</v>
      </c>
      <c r="L21" s="347">
        <v>1926</v>
      </c>
    </row>
    <row r="22" spans="1:12" ht="42.75">
      <c r="A22" s="140">
        <v>19</v>
      </c>
      <c r="B22" s="141" t="s">
        <v>848</v>
      </c>
      <c r="C22" s="121" t="s">
        <v>59</v>
      </c>
      <c r="D22" s="347">
        <v>40</v>
      </c>
      <c r="E22" s="346"/>
      <c r="F22" s="349">
        <v>1</v>
      </c>
      <c r="G22" s="553"/>
      <c r="H22" s="347">
        <v>1</v>
      </c>
      <c r="I22" s="346">
        <v>0</v>
      </c>
      <c r="J22" s="346">
        <v>0</v>
      </c>
      <c r="K22" s="347" t="s">
        <v>613</v>
      </c>
      <c r="L22" s="347">
        <v>1926</v>
      </c>
    </row>
    <row r="23" spans="1:12" ht="42.75">
      <c r="A23" s="140">
        <v>20</v>
      </c>
      <c r="B23" s="140" t="s">
        <v>86</v>
      </c>
      <c r="C23" s="121" t="s">
        <v>341</v>
      </c>
      <c r="D23" s="347">
        <v>50</v>
      </c>
      <c r="E23" s="346"/>
      <c r="F23" s="349">
        <v>1</v>
      </c>
      <c r="G23" s="553"/>
      <c r="H23" s="347">
        <v>21000</v>
      </c>
      <c r="I23" s="346">
        <v>0</v>
      </c>
      <c r="J23" s="346">
        <v>0</v>
      </c>
      <c r="K23" s="347" t="s">
        <v>613</v>
      </c>
      <c r="L23" s="347">
        <v>1926</v>
      </c>
    </row>
    <row r="24" spans="1:12" ht="30">
      <c r="A24" s="140">
        <v>21</v>
      </c>
      <c r="B24" s="140" t="s">
        <v>87</v>
      </c>
      <c r="C24" s="121" t="s">
        <v>59</v>
      </c>
      <c r="D24" s="347">
        <v>50</v>
      </c>
      <c r="E24" s="346">
        <v>65000</v>
      </c>
      <c r="F24" s="349">
        <v>0.6</v>
      </c>
      <c r="G24" s="346">
        <v>39000</v>
      </c>
      <c r="H24" s="347">
        <v>1</v>
      </c>
      <c r="I24" s="346">
        <v>26000</v>
      </c>
      <c r="J24" s="346">
        <v>26000</v>
      </c>
      <c r="K24" s="347" t="s">
        <v>614</v>
      </c>
      <c r="L24" s="347">
        <v>1990</v>
      </c>
    </row>
    <row r="25" spans="1:12">
      <c r="A25" s="140">
        <v>22</v>
      </c>
      <c r="B25" s="140" t="s">
        <v>88</v>
      </c>
      <c r="C25" s="121" t="s">
        <v>59</v>
      </c>
      <c r="D25" s="347">
        <v>80</v>
      </c>
      <c r="E25" s="346">
        <v>34924032</v>
      </c>
      <c r="F25" s="425">
        <v>1</v>
      </c>
      <c r="G25" s="346"/>
      <c r="H25" s="347">
        <v>1</v>
      </c>
      <c r="I25" s="346">
        <v>1760171</v>
      </c>
      <c r="J25" s="346">
        <v>1760171</v>
      </c>
      <c r="K25" s="347" t="s">
        <v>474</v>
      </c>
      <c r="L25" s="347">
        <v>1926</v>
      </c>
    </row>
    <row r="26" spans="1:12">
      <c r="A26" s="140">
        <v>23</v>
      </c>
      <c r="B26" s="140" t="s">
        <v>89</v>
      </c>
      <c r="C26" s="121" t="s">
        <v>59</v>
      </c>
      <c r="D26" s="347">
        <v>80</v>
      </c>
      <c r="E26" s="346">
        <v>38607744</v>
      </c>
      <c r="F26" s="425">
        <v>1</v>
      </c>
      <c r="G26" s="346">
        <v>38607744</v>
      </c>
      <c r="H26" s="347">
        <v>1</v>
      </c>
      <c r="I26" s="346">
        <v>0</v>
      </c>
      <c r="J26" s="346">
        <v>0</v>
      </c>
      <c r="K26" s="347" t="s">
        <v>475</v>
      </c>
      <c r="L26" s="347">
        <v>1926</v>
      </c>
    </row>
    <row r="27" spans="1:12">
      <c r="A27" s="140">
        <v>24</v>
      </c>
      <c r="B27" s="140" t="s">
        <v>90</v>
      </c>
      <c r="C27" s="121" t="s">
        <v>59</v>
      </c>
      <c r="D27" s="347">
        <v>10</v>
      </c>
      <c r="E27" s="346"/>
      <c r="F27" s="349">
        <v>1</v>
      </c>
      <c r="G27" s="346"/>
      <c r="H27" s="347">
        <v>1</v>
      </c>
      <c r="I27" s="346">
        <v>0</v>
      </c>
      <c r="J27" s="346">
        <v>0</v>
      </c>
      <c r="K27" s="347" t="s">
        <v>561</v>
      </c>
      <c r="L27" s="347">
        <v>1951</v>
      </c>
    </row>
    <row r="28" spans="1:12" ht="28.5">
      <c r="A28" s="140">
        <v>25</v>
      </c>
      <c r="B28" s="140" t="s">
        <v>91</v>
      </c>
      <c r="C28" s="121" t="s">
        <v>59</v>
      </c>
      <c r="D28" s="347">
        <v>10</v>
      </c>
      <c r="E28" s="346"/>
      <c r="F28" s="349">
        <v>1</v>
      </c>
      <c r="G28" s="346"/>
      <c r="H28" s="347">
        <v>2</v>
      </c>
      <c r="I28" s="346">
        <v>0</v>
      </c>
      <c r="J28" s="346">
        <v>0</v>
      </c>
      <c r="K28" s="347" t="s">
        <v>549</v>
      </c>
      <c r="L28" s="347">
        <v>1986</v>
      </c>
    </row>
    <row r="29" spans="1:12">
      <c r="A29" s="140">
        <v>26</v>
      </c>
      <c r="B29" s="140" t="s">
        <v>92</v>
      </c>
      <c r="C29" s="121" t="s">
        <v>59</v>
      </c>
      <c r="D29" s="347">
        <v>100</v>
      </c>
      <c r="E29" s="346">
        <v>15000</v>
      </c>
      <c r="F29" s="349">
        <v>0.28999999999999998</v>
      </c>
      <c r="G29" s="346">
        <v>4350</v>
      </c>
      <c r="H29" s="347">
        <v>1</v>
      </c>
      <c r="I29" s="346">
        <v>10650</v>
      </c>
      <c r="J29" s="346">
        <v>10650</v>
      </c>
      <c r="K29" s="347" t="s">
        <v>561</v>
      </c>
      <c r="L29" s="347">
        <v>1991</v>
      </c>
    </row>
    <row r="30" spans="1:12" s="43" customFormat="1">
      <c r="A30" s="140">
        <v>27</v>
      </c>
      <c r="B30" s="142" t="s">
        <v>93</v>
      </c>
      <c r="C30" s="125" t="s">
        <v>59</v>
      </c>
      <c r="D30" s="352"/>
      <c r="E30" s="346"/>
      <c r="F30" s="348"/>
      <c r="G30" s="346"/>
      <c r="H30" s="350">
        <v>2</v>
      </c>
      <c r="I30" s="351">
        <v>800</v>
      </c>
      <c r="J30" s="351">
        <v>1600</v>
      </c>
      <c r="K30" s="350" t="s">
        <v>68</v>
      </c>
      <c r="L30" s="350">
        <v>2016</v>
      </c>
    </row>
    <row r="31" spans="1:12" ht="28.5">
      <c r="A31" s="140">
        <v>28</v>
      </c>
      <c r="B31" s="140" t="s">
        <v>615</v>
      </c>
      <c r="C31" s="121" t="s">
        <v>59</v>
      </c>
      <c r="D31" s="347">
        <v>12</v>
      </c>
      <c r="E31" s="346"/>
      <c r="F31" s="349">
        <v>1</v>
      </c>
      <c r="G31" s="346"/>
      <c r="H31" s="347">
        <v>1</v>
      </c>
      <c r="I31" s="346">
        <v>0</v>
      </c>
      <c r="J31" s="346">
        <v>0</v>
      </c>
      <c r="K31" s="347" t="s">
        <v>549</v>
      </c>
      <c r="L31" s="347">
        <v>1997</v>
      </c>
    </row>
    <row r="32" spans="1:12" ht="28.5">
      <c r="A32" s="140">
        <v>29</v>
      </c>
      <c r="B32" s="140" t="s">
        <v>94</v>
      </c>
      <c r="C32" s="121" t="s">
        <v>59</v>
      </c>
      <c r="D32" s="347">
        <v>8</v>
      </c>
      <c r="E32" s="346"/>
      <c r="F32" s="349">
        <v>1</v>
      </c>
      <c r="G32" s="346"/>
      <c r="H32" s="347">
        <v>1</v>
      </c>
      <c r="I32" s="346">
        <v>0</v>
      </c>
      <c r="J32" s="346">
        <v>0</v>
      </c>
      <c r="K32" s="347" t="s">
        <v>900</v>
      </c>
      <c r="L32" s="347">
        <v>1997</v>
      </c>
    </row>
    <row r="33" spans="1:12">
      <c r="A33" s="140">
        <v>30</v>
      </c>
      <c r="B33" s="140" t="s">
        <v>95</v>
      </c>
      <c r="C33" s="121" t="s">
        <v>59</v>
      </c>
      <c r="D33" s="347">
        <v>5</v>
      </c>
      <c r="E33" s="346"/>
      <c r="F33" s="349">
        <v>1</v>
      </c>
      <c r="G33" s="346"/>
      <c r="H33" s="347">
        <v>1</v>
      </c>
      <c r="I33" s="346">
        <v>0</v>
      </c>
      <c r="J33" s="346">
        <v>0</v>
      </c>
      <c r="K33" s="347" t="s">
        <v>614</v>
      </c>
      <c r="L33" s="347">
        <v>2009</v>
      </c>
    </row>
    <row r="34" spans="1:12">
      <c r="A34" s="140">
        <v>31</v>
      </c>
      <c r="B34" s="140" t="s">
        <v>96</v>
      </c>
      <c r="C34" s="121" t="s">
        <v>59</v>
      </c>
      <c r="D34" s="347">
        <v>7</v>
      </c>
      <c r="E34" s="346"/>
      <c r="F34" s="349">
        <v>1</v>
      </c>
      <c r="G34" s="346"/>
      <c r="H34" s="347">
        <v>1</v>
      </c>
      <c r="I34" s="346">
        <v>0</v>
      </c>
      <c r="J34" s="346">
        <v>0</v>
      </c>
      <c r="K34" s="347" t="s">
        <v>614</v>
      </c>
      <c r="L34" s="347">
        <v>2009</v>
      </c>
    </row>
    <row r="35" spans="1:12">
      <c r="A35" s="140">
        <v>32</v>
      </c>
      <c r="B35" s="140" t="s">
        <v>97</v>
      </c>
      <c r="C35" s="121" t="s">
        <v>59</v>
      </c>
      <c r="D35" s="347">
        <v>10</v>
      </c>
      <c r="E35" s="346">
        <v>38000</v>
      </c>
      <c r="F35" s="349">
        <v>1</v>
      </c>
      <c r="G35" s="346"/>
      <c r="H35" s="347">
        <v>1</v>
      </c>
      <c r="I35" s="346">
        <v>0</v>
      </c>
      <c r="J35" s="346">
        <v>0</v>
      </c>
      <c r="K35" s="347" t="s">
        <v>614</v>
      </c>
      <c r="L35" s="347">
        <v>2009</v>
      </c>
    </row>
    <row r="36" spans="1:12">
      <c r="A36" s="140">
        <v>33</v>
      </c>
      <c r="B36" s="143" t="s">
        <v>98</v>
      </c>
      <c r="C36" s="121" t="s">
        <v>59</v>
      </c>
      <c r="D36" s="347">
        <v>7</v>
      </c>
      <c r="E36" s="346"/>
      <c r="F36" s="349">
        <v>1</v>
      </c>
      <c r="G36" s="346"/>
      <c r="H36" s="347">
        <v>1</v>
      </c>
      <c r="I36" s="346">
        <v>0</v>
      </c>
      <c r="J36" s="346">
        <v>0</v>
      </c>
      <c r="K36" s="347" t="s">
        <v>561</v>
      </c>
      <c r="L36" s="347">
        <v>2009</v>
      </c>
    </row>
    <row r="37" spans="1:12" ht="30">
      <c r="A37" s="140">
        <v>34</v>
      </c>
      <c r="B37" s="140" t="s">
        <v>99</v>
      </c>
      <c r="C37" s="121" t="s">
        <v>59</v>
      </c>
      <c r="D37" s="347">
        <v>10</v>
      </c>
      <c r="E37" s="346"/>
      <c r="F37" s="349">
        <v>1</v>
      </c>
      <c r="G37" s="346"/>
      <c r="H37" s="347">
        <v>7</v>
      </c>
      <c r="I37" s="346">
        <v>0</v>
      </c>
      <c r="J37" s="346">
        <v>0</v>
      </c>
      <c r="K37" s="347" t="s">
        <v>614</v>
      </c>
      <c r="L37" s="347">
        <v>1989</v>
      </c>
    </row>
    <row r="38" spans="1:12">
      <c r="A38" s="140">
        <v>35</v>
      </c>
      <c r="B38" s="140" t="s">
        <v>100</v>
      </c>
      <c r="C38" s="121" t="s">
        <v>59</v>
      </c>
      <c r="D38" s="347">
        <v>10</v>
      </c>
      <c r="E38" s="346"/>
      <c r="F38" s="349">
        <v>1</v>
      </c>
      <c r="G38" s="346"/>
      <c r="H38" s="347">
        <v>100</v>
      </c>
      <c r="I38" s="346">
        <v>0</v>
      </c>
      <c r="J38" s="346">
        <v>0</v>
      </c>
      <c r="K38" s="347" t="s">
        <v>614</v>
      </c>
      <c r="L38" s="347">
        <v>1986</v>
      </c>
    </row>
    <row r="39" spans="1:12" ht="28.5">
      <c r="A39" s="140">
        <v>36</v>
      </c>
      <c r="B39" s="140" t="s">
        <v>101</v>
      </c>
      <c r="C39" s="121" t="s">
        <v>59</v>
      </c>
      <c r="D39" s="347">
        <v>10</v>
      </c>
      <c r="E39" s="346"/>
      <c r="F39" s="349">
        <v>1</v>
      </c>
      <c r="G39" s="346"/>
      <c r="H39" s="347">
        <v>8</v>
      </c>
      <c r="I39" s="346">
        <v>0</v>
      </c>
      <c r="J39" s="346">
        <v>0</v>
      </c>
      <c r="K39" s="347" t="s">
        <v>549</v>
      </c>
      <c r="L39" s="347">
        <v>1976</v>
      </c>
    </row>
    <row r="40" spans="1:12" ht="42.75">
      <c r="A40" s="140">
        <v>37</v>
      </c>
      <c r="B40" s="142" t="s">
        <v>102</v>
      </c>
      <c r="C40" s="125" t="s">
        <v>59</v>
      </c>
      <c r="D40" s="352"/>
      <c r="E40" s="346"/>
      <c r="F40" s="346"/>
      <c r="G40" s="346"/>
      <c r="H40" s="352">
        <v>4540</v>
      </c>
      <c r="I40" s="353"/>
      <c r="J40" s="353"/>
      <c r="K40" s="352" t="s">
        <v>103</v>
      </c>
      <c r="L40" s="352" t="s">
        <v>40</v>
      </c>
    </row>
    <row r="41" spans="1:12" ht="90">
      <c r="A41" s="140">
        <v>38</v>
      </c>
      <c r="B41" s="144" t="s">
        <v>104</v>
      </c>
      <c r="C41" s="121" t="s">
        <v>59</v>
      </c>
      <c r="D41" s="347">
        <v>50</v>
      </c>
      <c r="E41" s="346">
        <v>1380000</v>
      </c>
      <c r="F41" s="349">
        <v>1</v>
      </c>
      <c r="G41" s="346">
        <v>1380000</v>
      </c>
      <c r="H41" s="347">
        <v>92</v>
      </c>
      <c r="I41" s="346">
        <v>0</v>
      </c>
      <c r="J41" s="346">
        <v>0</v>
      </c>
      <c r="K41" s="347" t="s">
        <v>616</v>
      </c>
      <c r="L41" s="347">
        <v>1970</v>
      </c>
    </row>
    <row r="42" spans="1:12" ht="74.25" customHeight="1">
      <c r="A42" s="140">
        <v>39</v>
      </c>
      <c r="B42" s="145" t="s">
        <v>105</v>
      </c>
      <c r="C42" s="129" t="s">
        <v>818</v>
      </c>
      <c r="D42" s="354">
        <v>50</v>
      </c>
      <c r="E42" s="355">
        <v>75707800</v>
      </c>
      <c r="F42" s="356">
        <v>0.08</v>
      </c>
      <c r="G42" s="355">
        <v>6056624</v>
      </c>
      <c r="H42" s="354">
        <v>1</v>
      </c>
      <c r="I42" s="355">
        <v>69651176</v>
      </c>
      <c r="J42" s="355">
        <v>69651176</v>
      </c>
      <c r="K42" s="354" t="s">
        <v>68</v>
      </c>
      <c r="L42" s="354">
        <v>2016</v>
      </c>
    </row>
    <row r="43" spans="1:12" ht="59.25" customHeight="1">
      <c r="A43" s="140">
        <v>40</v>
      </c>
      <c r="B43" s="146" t="s">
        <v>106</v>
      </c>
      <c r="C43" s="125" t="s">
        <v>59</v>
      </c>
      <c r="D43" s="352">
        <v>12</v>
      </c>
      <c r="E43" s="346">
        <v>1324530</v>
      </c>
      <c r="F43" s="357">
        <v>0.33300000000000002</v>
      </c>
      <c r="G43" s="346">
        <v>441068</v>
      </c>
      <c r="H43" s="352">
        <v>1</v>
      </c>
      <c r="I43" s="353">
        <v>883462</v>
      </c>
      <c r="J43" s="353">
        <v>883462</v>
      </c>
      <c r="K43" s="352"/>
      <c r="L43" s="352">
        <v>2016</v>
      </c>
    </row>
    <row r="44" spans="1:12" ht="45">
      <c r="A44" s="140">
        <v>41</v>
      </c>
      <c r="B44" s="144" t="s">
        <v>107</v>
      </c>
      <c r="C44" s="121" t="s">
        <v>59</v>
      </c>
      <c r="D44" s="347">
        <v>8</v>
      </c>
      <c r="E44" s="346">
        <v>141000</v>
      </c>
      <c r="F44" s="357">
        <v>0.875</v>
      </c>
      <c r="G44" s="346">
        <v>123375</v>
      </c>
      <c r="H44" s="347">
        <v>3</v>
      </c>
      <c r="I44" s="346">
        <v>5875</v>
      </c>
      <c r="J44" s="346">
        <v>17625</v>
      </c>
      <c r="K44" s="347"/>
      <c r="L44" s="347">
        <v>2013</v>
      </c>
    </row>
    <row r="45" spans="1:12" ht="45">
      <c r="A45" s="140">
        <v>42</v>
      </c>
      <c r="B45" s="147" t="s">
        <v>69</v>
      </c>
      <c r="C45" s="121" t="s">
        <v>59</v>
      </c>
      <c r="D45" s="347">
        <v>50</v>
      </c>
      <c r="E45" s="346">
        <v>812400</v>
      </c>
      <c r="F45" s="349">
        <v>0.02</v>
      </c>
      <c r="G45" s="346">
        <v>16248</v>
      </c>
      <c r="H45" s="347">
        <v>8</v>
      </c>
      <c r="I45" s="346">
        <v>99519</v>
      </c>
      <c r="J45" s="346">
        <v>796152</v>
      </c>
      <c r="K45" s="347" t="s">
        <v>631</v>
      </c>
      <c r="L45" s="347">
        <v>2019</v>
      </c>
    </row>
    <row r="46" spans="1:12">
      <c r="A46" s="140">
        <v>43</v>
      </c>
      <c r="B46" s="147" t="s">
        <v>825</v>
      </c>
      <c r="C46" s="121" t="s">
        <v>59</v>
      </c>
      <c r="D46" s="347">
        <v>50</v>
      </c>
      <c r="E46" s="358"/>
      <c r="F46" s="358"/>
      <c r="G46" s="358"/>
      <c r="H46" s="347">
        <v>17</v>
      </c>
      <c r="I46" s="346"/>
      <c r="J46" s="359"/>
      <c r="K46" s="347"/>
      <c r="L46" s="360">
        <v>2018</v>
      </c>
    </row>
    <row r="47" spans="1:12">
      <c r="A47" s="28">
        <v>44</v>
      </c>
      <c r="B47" s="8" t="s">
        <v>144</v>
      </c>
      <c r="C47" s="8" t="s">
        <v>59</v>
      </c>
      <c r="D47" s="361">
        <v>30</v>
      </c>
      <c r="E47" s="362">
        <v>2100000</v>
      </c>
      <c r="F47" s="363">
        <v>0</v>
      </c>
      <c r="G47" s="359"/>
      <c r="H47" s="361">
        <v>1</v>
      </c>
      <c r="I47" s="362">
        <v>2100000</v>
      </c>
      <c r="J47" s="362">
        <v>2100000</v>
      </c>
      <c r="K47" s="364" t="s">
        <v>631</v>
      </c>
      <c r="L47" s="365">
        <v>2020</v>
      </c>
    </row>
    <row r="48" spans="1:12" ht="45">
      <c r="A48" s="301">
        <v>45</v>
      </c>
      <c r="B48" s="19" t="s">
        <v>885</v>
      </c>
      <c r="C48" s="21" t="s">
        <v>59</v>
      </c>
      <c r="D48" s="364">
        <v>20</v>
      </c>
      <c r="E48" s="346">
        <v>332000</v>
      </c>
      <c r="F48" s="366">
        <v>0</v>
      </c>
      <c r="G48" s="346"/>
      <c r="H48" s="346">
        <v>1</v>
      </c>
      <c r="I48" s="346">
        <v>332000</v>
      </c>
      <c r="J48" s="346">
        <v>332000</v>
      </c>
      <c r="K48" s="346" t="s">
        <v>631</v>
      </c>
      <c r="L48" s="365">
        <v>2020</v>
      </c>
    </row>
    <row r="49" spans="1:12" ht="25.5">
      <c r="A49" s="307">
        <v>46</v>
      </c>
      <c r="B49" s="296" t="s">
        <v>868</v>
      </c>
      <c r="C49" s="522" t="s">
        <v>59</v>
      </c>
      <c r="D49" s="34">
        <v>7</v>
      </c>
      <c r="E49" s="34">
        <v>5500</v>
      </c>
      <c r="F49" s="336">
        <v>0</v>
      </c>
      <c r="G49" s="554">
        <v>0</v>
      </c>
      <c r="H49" s="34">
        <v>1</v>
      </c>
      <c r="I49" s="34">
        <v>5500</v>
      </c>
      <c r="J49" s="34">
        <v>5500</v>
      </c>
      <c r="K49" s="524" t="s">
        <v>663</v>
      </c>
      <c r="L49" s="100" t="s">
        <v>870</v>
      </c>
    </row>
    <row r="50" spans="1:12">
      <c r="A50" s="28"/>
      <c r="B50" s="79" t="s">
        <v>108</v>
      </c>
      <c r="C50" s="30"/>
      <c r="D50" s="31"/>
      <c r="E50" s="29"/>
      <c r="F50" s="29"/>
      <c r="G50" s="555"/>
      <c r="H50" s="30"/>
      <c r="I50" s="31"/>
      <c r="J50" s="369">
        <f>SUBTOTAL(109,J4:J49)</f>
        <v>109064766</v>
      </c>
      <c r="K50" s="31"/>
      <c r="L50" s="32"/>
    </row>
    <row r="52" spans="1:12" ht="35.25" customHeight="1">
      <c r="C52" s="623" t="s">
        <v>1048</v>
      </c>
      <c r="D52" s="623"/>
      <c r="E52" s="623"/>
      <c r="F52" s="623"/>
      <c r="G52" s="620"/>
      <c r="H52" s="617" t="s">
        <v>1047</v>
      </c>
    </row>
  </sheetData>
  <mergeCells count="3">
    <mergeCell ref="A2:K2"/>
    <mergeCell ref="J1:K1"/>
    <mergeCell ref="C52:F52"/>
  </mergeCells>
  <pageMargins left="0.11811023622047245" right="0.11811023622047245" top="0.74803149606299213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45"/>
  <sheetViews>
    <sheetView workbookViewId="0">
      <selection activeCell="C45" sqref="C45:I45"/>
    </sheetView>
  </sheetViews>
  <sheetFormatPr defaultRowHeight="15"/>
  <cols>
    <col min="1" max="1" width="4.5703125" bestFit="1" customWidth="1"/>
    <col min="2" max="2" width="21.42578125" customWidth="1"/>
    <col min="3" max="3" width="9.140625" customWidth="1"/>
    <col min="4" max="4" width="11.140625" customWidth="1"/>
    <col min="5" max="5" width="12.28515625" customWidth="1"/>
    <col min="6" max="6" width="9.140625" customWidth="1"/>
    <col min="7" max="7" width="9.42578125" customWidth="1"/>
    <col min="8" max="8" width="16.28515625" style="556" customWidth="1"/>
    <col min="9" max="9" width="16.7109375" customWidth="1"/>
    <col min="10" max="10" width="17.85546875" customWidth="1"/>
    <col min="11" max="11" width="19.5703125" customWidth="1"/>
    <col min="12" max="12" width="10.7109375" customWidth="1"/>
  </cols>
  <sheetData>
    <row r="1" spans="1:12" ht="63.75" customHeight="1">
      <c r="J1" s="622" t="s">
        <v>1033</v>
      </c>
      <c r="K1" s="622"/>
    </row>
    <row r="2" spans="1:12" ht="45" customHeight="1">
      <c r="A2" s="624" t="s">
        <v>902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</row>
    <row r="3" spans="1:12" ht="60">
      <c r="A3" s="118" t="s">
        <v>32</v>
      </c>
      <c r="B3" s="119" t="s">
        <v>52</v>
      </c>
      <c r="C3" s="119" t="s">
        <v>51</v>
      </c>
      <c r="D3" s="119" t="s">
        <v>28</v>
      </c>
      <c r="E3" s="119" t="s">
        <v>513</v>
      </c>
      <c r="F3" s="119" t="s">
        <v>827</v>
      </c>
      <c r="G3" s="119" t="s">
        <v>29</v>
      </c>
      <c r="H3" s="557" t="s">
        <v>899</v>
      </c>
      <c r="I3" s="119" t="s">
        <v>530</v>
      </c>
      <c r="J3" s="119" t="s">
        <v>556</v>
      </c>
      <c r="K3" s="119" t="s">
        <v>111</v>
      </c>
      <c r="L3" s="120" t="s">
        <v>27</v>
      </c>
    </row>
    <row r="4" spans="1:12" ht="45">
      <c r="A4" s="393">
        <v>1</v>
      </c>
      <c r="B4" s="313" t="s">
        <v>112</v>
      </c>
      <c r="C4" s="52" t="s">
        <v>59</v>
      </c>
      <c r="D4" s="368">
        <v>80</v>
      </c>
      <c r="E4" s="367">
        <v>75790077</v>
      </c>
      <c r="F4" s="559">
        <v>0.9194</v>
      </c>
      <c r="G4" s="368">
        <v>1</v>
      </c>
      <c r="H4" s="367">
        <v>69679802</v>
      </c>
      <c r="I4" s="367">
        <v>6110275</v>
      </c>
      <c r="J4" s="367">
        <v>6110275</v>
      </c>
      <c r="K4" s="52" t="s">
        <v>114</v>
      </c>
      <c r="L4" s="388" t="s">
        <v>113</v>
      </c>
    </row>
    <row r="5" spans="1:12" ht="30">
      <c r="A5" s="393">
        <v>2</v>
      </c>
      <c r="B5" s="313" t="s">
        <v>62</v>
      </c>
      <c r="C5" s="52" t="s">
        <v>59</v>
      </c>
      <c r="D5" s="368">
        <v>80</v>
      </c>
      <c r="E5" s="367">
        <v>98223840</v>
      </c>
      <c r="F5" s="559">
        <v>0.98140000000000005</v>
      </c>
      <c r="G5" s="368">
        <v>1</v>
      </c>
      <c r="H5" s="367">
        <v>96396788</v>
      </c>
      <c r="I5" s="367">
        <v>1827052</v>
      </c>
      <c r="J5" s="367">
        <v>1827052</v>
      </c>
      <c r="K5" s="52" t="s">
        <v>476</v>
      </c>
      <c r="L5" s="388" t="s">
        <v>115</v>
      </c>
    </row>
    <row r="6" spans="1:12" ht="30">
      <c r="A6" s="393">
        <v>3</v>
      </c>
      <c r="B6" s="313" t="s">
        <v>116</v>
      </c>
      <c r="C6" s="52" t="s">
        <v>59</v>
      </c>
      <c r="D6" s="368">
        <v>80</v>
      </c>
      <c r="E6" s="367">
        <v>60324600</v>
      </c>
      <c r="F6" s="559">
        <v>0.98170000000000002</v>
      </c>
      <c r="G6" s="368">
        <v>1</v>
      </c>
      <c r="H6" s="367">
        <v>59221502</v>
      </c>
      <c r="I6" s="367">
        <v>1103098</v>
      </c>
      <c r="J6" s="367">
        <v>1103098</v>
      </c>
      <c r="K6" s="52" t="s">
        <v>476</v>
      </c>
      <c r="L6" s="388" t="s">
        <v>117</v>
      </c>
    </row>
    <row r="7" spans="1:12" ht="30">
      <c r="A7" s="393">
        <v>4</v>
      </c>
      <c r="B7" s="313" t="s">
        <v>118</v>
      </c>
      <c r="C7" s="52" t="s">
        <v>59</v>
      </c>
      <c r="D7" s="368">
        <v>80</v>
      </c>
      <c r="E7" s="367">
        <v>33792350</v>
      </c>
      <c r="F7" s="560">
        <v>0.92300000000000004</v>
      </c>
      <c r="G7" s="368">
        <v>1</v>
      </c>
      <c r="H7" s="367">
        <f>+Table6[[#This Row],[Ընդամենը սկզբնական արժեք]]-Table6[[#This Row],[Հաշվեկշռային ընդհանուր]]</f>
        <v>31187636</v>
      </c>
      <c r="I7" s="367">
        <v>2604714</v>
      </c>
      <c r="J7" s="367">
        <v>2604714</v>
      </c>
      <c r="K7" s="52" t="s">
        <v>68</v>
      </c>
      <c r="L7" s="388" t="s">
        <v>119</v>
      </c>
    </row>
    <row r="8" spans="1:12" ht="30">
      <c r="A8" s="393">
        <v>5</v>
      </c>
      <c r="B8" s="313" t="s">
        <v>120</v>
      </c>
      <c r="C8" s="52" t="s">
        <v>59</v>
      </c>
      <c r="D8" s="368">
        <v>80</v>
      </c>
      <c r="E8" s="367">
        <v>26091264</v>
      </c>
      <c r="F8" s="559">
        <v>0.9123</v>
      </c>
      <c r="G8" s="368">
        <v>1</v>
      </c>
      <c r="H8" s="367">
        <f>+Table6[[#This Row],[Ընդամենը սկզբնական արժեք]]-Table6[[#This Row],[Հաշվեկշռային ընդհանուր]]</f>
        <v>23804059</v>
      </c>
      <c r="I8" s="367">
        <v>2287205</v>
      </c>
      <c r="J8" s="367">
        <v>2287205</v>
      </c>
      <c r="K8" s="52" t="s">
        <v>68</v>
      </c>
      <c r="L8" s="388" t="s">
        <v>121</v>
      </c>
    </row>
    <row r="9" spans="1:12" ht="30">
      <c r="A9" s="393">
        <v>6</v>
      </c>
      <c r="B9" s="313" t="s">
        <v>120</v>
      </c>
      <c r="C9" s="52" t="s">
        <v>59</v>
      </c>
      <c r="D9" s="368">
        <v>80</v>
      </c>
      <c r="E9" s="367">
        <v>47942697</v>
      </c>
      <c r="F9" s="559">
        <v>0.94840000000000002</v>
      </c>
      <c r="G9" s="368">
        <v>3</v>
      </c>
      <c r="H9" s="367">
        <f>+Table6[[#This Row],[Ընդամենը սկզբնական արժեք]]-Table6[[#This Row],[Հաշվեկշռային ընդհանուր]]</f>
        <v>45469466</v>
      </c>
      <c r="I9" s="367">
        <v>824410</v>
      </c>
      <c r="J9" s="367">
        <v>2473231</v>
      </c>
      <c r="K9" s="52" t="s">
        <v>474</v>
      </c>
      <c r="L9" s="388" t="s">
        <v>122</v>
      </c>
    </row>
    <row r="10" spans="1:12" ht="30">
      <c r="A10" s="394">
        <v>7</v>
      </c>
      <c r="B10" s="313" t="s">
        <v>123</v>
      </c>
      <c r="C10" s="52" t="s">
        <v>59</v>
      </c>
      <c r="D10" s="368">
        <v>10</v>
      </c>
      <c r="E10" s="367">
        <v>0</v>
      </c>
      <c r="F10" s="370">
        <v>1</v>
      </c>
      <c r="G10" s="368">
        <v>1</v>
      </c>
      <c r="H10" s="367"/>
      <c r="I10" s="367">
        <v>0</v>
      </c>
      <c r="J10" s="367">
        <v>0</v>
      </c>
      <c r="K10" s="52" t="s">
        <v>68</v>
      </c>
      <c r="L10" s="388" t="s">
        <v>124</v>
      </c>
    </row>
    <row r="11" spans="1:12" ht="30">
      <c r="A11" s="394">
        <v>8</v>
      </c>
      <c r="B11" s="313" t="s">
        <v>125</v>
      </c>
      <c r="C11" s="52" t="s">
        <v>59</v>
      </c>
      <c r="D11" s="368">
        <v>10</v>
      </c>
      <c r="E11" s="367">
        <v>0</v>
      </c>
      <c r="F11" s="370">
        <v>1</v>
      </c>
      <c r="G11" s="368">
        <v>1</v>
      </c>
      <c r="H11" s="367"/>
      <c r="I11" s="367">
        <v>0</v>
      </c>
      <c r="J11" s="367">
        <v>0</v>
      </c>
      <c r="K11" s="52" t="s">
        <v>68</v>
      </c>
      <c r="L11" s="388" t="s">
        <v>124</v>
      </c>
    </row>
    <row r="12" spans="1:12">
      <c r="A12" s="394">
        <v>9</v>
      </c>
      <c r="B12" s="313" t="s">
        <v>126</v>
      </c>
      <c r="C12" s="52" t="s">
        <v>59</v>
      </c>
      <c r="D12" s="368">
        <v>10</v>
      </c>
      <c r="E12" s="367">
        <v>0</v>
      </c>
      <c r="F12" s="370">
        <v>1</v>
      </c>
      <c r="G12" s="368">
        <v>2</v>
      </c>
      <c r="H12" s="367"/>
      <c r="I12" s="367">
        <v>0</v>
      </c>
      <c r="J12" s="367">
        <v>0</v>
      </c>
      <c r="K12" s="52" t="s">
        <v>68</v>
      </c>
      <c r="L12" s="388" t="s">
        <v>124</v>
      </c>
    </row>
    <row r="13" spans="1:12">
      <c r="A13" s="394">
        <v>10</v>
      </c>
      <c r="B13" s="313" t="s">
        <v>127</v>
      </c>
      <c r="C13" s="52" t="s">
        <v>59</v>
      </c>
      <c r="D13" s="368">
        <v>10</v>
      </c>
      <c r="E13" s="367">
        <v>0</v>
      </c>
      <c r="F13" s="370">
        <v>1</v>
      </c>
      <c r="G13" s="368">
        <v>1</v>
      </c>
      <c r="H13" s="367"/>
      <c r="I13" s="367">
        <v>0</v>
      </c>
      <c r="J13" s="367">
        <v>0</v>
      </c>
      <c r="K13" s="52" t="s">
        <v>68</v>
      </c>
      <c r="L13" s="388" t="s">
        <v>124</v>
      </c>
    </row>
    <row r="14" spans="1:12">
      <c r="A14" s="394">
        <v>11</v>
      </c>
      <c r="B14" s="313" t="s">
        <v>128</v>
      </c>
      <c r="C14" s="52" t="s">
        <v>59</v>
      </c>
      <c r="D14" s="368">
        <v>50</v>
      </c>
      <c r="E14" s="367">
        <v>135000</v>
      </c>
      <c r="F14" s="370">
        <v>0.6</v>
      </c>
      <c r="G14" s="368">
        <v>3</v>
      </c>
      <c r="H14" s="367">
        <v>81000</v>
      </c>
      <c r="I14" s="367">
        <v>18000</v>
      </c>
      <c r="J14" s="367">
        <v>54000</v>
      </c>
      <c r="K14" s="52" t="s">
        <v>68</v>
      </c>
      <c r="L14" s="388" t="s">
        <v>122</v>
      </c>
    </row>
    <row r="15" spans="1:12" ht="90">
      <c r="A15" s="395">
        <v>12</v>
      </c>
      <c r="B15" s="35" t="s">
        <v>129</v>
      </c>
      <c r="C15" s="37" t="s">
        <v>59</v>
      </c>
      <c r="D15" s="371"/>
      <c r="E15" s="372"/>
      <c r="F15" s="371"/>
      <c r="G15" s="371">
        <v>3</v>
      </c>
      <c r="H15" s="372"/>
      <c r="I15" s="372" t="s">
        <v>130</v>
      </c>
      <c r="J15" s="372" t="s">
        <v>40</v>
      </c>
      <c r="K15" s="37" t="s">
        <v>131</v>
      </c>
      <c r="L15" s="389" t="s">
        <v>40</v>
      </c>
    </row>
    <row r="16" spans="1:12" ht="75">
      <c r="A16" s="396">
        <v>13</v>
      </c>
      <c r="B16" s="315" t="s">
        <v>132</v>
      </c>
      <c r="C16" s="63" t="s">
        <v>59</v>
      </c>
      <c r="D16" s="373">
        <v>10</v>
      </c>
      <c r="E16" s="374">
        <v>0</v>
      </c>
      <c r="F16" s="375">
        <v>1</v>
      </c>
      <c r="G16" s="373">
        <v>1</v>
      </c>
      <c r="H16" s="374"/>
      <c r="I16" s="374">
        <v>0</v>
      </c>
      <c r="J16" s="374">
        <v>0</v>
      </c>
      <c r="K16" s="63" t="s">
        <v>641</v>
      </c>
      <c r="L16" s="390" t="s">
        <v>133</v>
      </c>
    </row>
    <row r="17" spans="1:12" ht="45">
      <c r="A17" s="397">
        <v>14</v>
      </c>
      <c r="B17" s="314" t="s">
        <v>134</v>
      </c>
      <c r="C17" s="62" t="s">
        <v>59</v>
      </c>
      <c r="D17" s="376"/>
      <c r="E17" s="377"/>
      <c r="F17" s="376"/>
      <c r="G17" s="376">
        <v>1</v>
      </c>
      <c r="H17" s="377"/>
      <c r="I17" s="377" t="s">
        <v>130</v>
      </c>
      <c r="J17" s="377" t="s">
        <v>40</v>
      </c>
      <c r="K17" s="62" t="s">
        <v>136</v>
      </c>
      <c r="L17" s="391" t="s">
        <v>135</v>
      </c>
    </row>
    <row r="18" spans="1:12" ht="105">
      <c r="A18" s="398">
        <v>15</v>
      </c>
      <c r="B18" s="50" t="s">
        <v>137</v>
      </c>
      <c r="C18" s="51" t="s">
        <v>138</v>
      </c>
      <c r="D18" s="378"/>
      <c r="E18" s="379"/>
      <c r="F18" s="378"/>
      <c r="G18" s="378">
        <v>7</v>
      </c>
      <c r="H18" s="379"/>
      <c r="I18" s="379" t="s">
        <v>130</v>
      </c>
      <c r="J18" s="379" t="s">
        <v>40</v>
      </c>
      <c r="K18" s="51" t="s">
        <v>139</v>
      </c>
      <c r="L18" s="392" t="s">
        <v>40</v>
      </c>
    </row>
    <row r="19" spans="1:12">
      <c r="A19" s="394">
        <v>16</v>
      </c>
      <c r="B19" s="313" t="s">
        <v>95</v>
      </c>
      <c r="C19" s="52" t="s">
        <v>59</v>
      </c>
      <c r="D19" s="368">
        <v>5</v>
      </c>
      <c r="E19" s="367">
        <v>0</v>
      </c>
      <c r="F19" s="370">
        <v>1</v>
      </c>
      <c r="G19" s="368">
        <v>1</v>
      </c>
      <c r="H19" s="367"/>
      <c r="I19" s="367">
        <v>0</v>
      </c>
      <c r="J19" s="367">
        <v>0</v>
      </c>
      <c r="K19" s="52" t="s">
        <v>68</v>
      </c>
      <c r="L19" s="388" t="s">
        <v>140</v>
      </c>
    </row>
    <row r="20" spans="1:12" ht="45">
      <c r="A20" s="394">
        <v>17</v>
      </c>
      <c r="B20" s="19" t="s">
        <v>141</v>
      </c>
      <c r="C20" s="7" t="s">
        <v>59</v>
      </c>
      <c r="D20" s="364">
        <v>8</v>
      </c>
      <c r="E20" s="380">
        <v>0</v>
      </c>
      <c r="F20" s="366">
        <v>1</v>
      </c>
      <c r="G20" s="364">
        <v>1</v>
      </c>
      <c r="H20" s="380"/>
      <c r="I20" s="380">
        <v>0</v>
      </c>
      <c r="J20" s="380">
        <v>0</v>
      </c>
      <c r="K20" s="7" t="s">
        <v>154</v>
      </c>
      <c r="L20" s="365" t="s">
        <v>140</v>
      </c>
    </row>
    <row r="21" spans="1:12">
      <c r="A21" s="394">
        <v>18</v>
      </c>
      <c r="B21" s="313" t="s">
        <v>95</v>
      </c>
      <c r="C21" s="52" t="s">
        <v>59</v>
      </c>
      <c r="D21" s="368">
        <v>5</v>
      </c>
      <c r="E21" s="367">
        <v>0</v>
      </c>
      <c r="F21" s="370">
        <v>1</v>
      </c>
      <c r="G21" s="368">
        <v>1</v>
      </c>
      <c r="H21" s="367"/>
      <c r="I21" s="367">
        <v>0</v>
      </c>
      <c r="J21" s="367">
        <v>0</v>
      </c>
      <c r="K21" s="52" t="s">
        <v>68</v>
      </c>
      <c r="L21" s="388" t="s">
        <v>142</v>
      </c>
    </row>
    <row r="22" spans="1:12">
      <c r="A22" s="394">
        <v>19</v>
      </c>
      <c r="B22" s="313" t="s">
        <v>143</v>
      </c>
      <c r="C22" s="52" t="s">
        <v>59</v>
      </c>
      <c r="D22" s="368">
        <v>7</v>
      </c>
      <c r="E22" s="367">
        <v>48000</v>
      </c>
      <c r="F22" s="370">
        <v>1</v>
      </c>
      <c r="G22" s="368">
        <v>1</v>
      </c>
      <c r="H22" s="367"/>
      <c r="I22" s="367">
        <v>0</v>
      </c>
      <c r="J22" s="367">
        <v>0</v>
      </c>
      <c r="K22" s="52" t="s">
        <v>68</v>
      </c>
      <c r="L22" s="388" t="s">
        <v>142</v>
      </c>
    </row>
    <row r="23" spans="1:12" ht="45">
      <c r="A23" s="394">
        <v>20</v>
      </c>
      <c r="B23" s="313" t="s">
        <v>144</v>
      </c>
      <c r="C23" s="52" t="s">
        <v>59</v>
      </c>
      <c r="D23" s="368">
        <v>30</v>
      </c>
      <c r="E23" s="367" t="s">
        <v>642</v>
      </c>
      <c r="F23" s="381">
        <v>0.2</v>
      </c>
      <c r="G23" s="368">
        <v>2</v>
      </c>
      <c r="H23" s="367">
        <v>1280000</v>
      </c>
      <c r="I23" s="367">
        <v>2560000</v>
      </c>
      <c r="J23" s="367">
        <v>5120000</v>
      </c>
      <c r="K23" s="52" t="s">
        <v>643</v>
      </c>
      <c r="L23" s="388" t="s">
        <v>145</v>
      </c>
    </row>
    <row r="24" spans="1:12" ht="45">
      <c r="A24" s="394">
        <v>21</v>
      </c>
      <c r="B24" s="313" t="s">
        <v>76</v>
      </c>
      <c r="C24" s="52" t="s">
        <v>59</v>
      </c>
      <c r="D24" s="368">
        <v>8</v>
      </c>
      <c r="E24" s="367">
        <v>92000</v>
      </c>
      <c r="F24" s="381">
        <v>0.75</v>
      </c>
      <c r="G24" s="368">
        <v>1</v>
      </c>
      <c r="H24" s="367">
        <v>69000</v>
      </c>
      <c r="I24" s="367">
        <v>23000</v>
      </c>
      <c r="J24" s="367">
        <v>23000</v>
      </c>
      <c r="K24" s="52" t="s">
        <v>643</v>
      </c>
      <c r="L24" s="388" t="s">
        <v>145</v>
      </c>
    </row>
    <row r="25" spans="1:12" ht="45">
      <c r="A25" s="399">
        <v>22</v>
      </c>
      <c r="B25" s="19" t="s">
        <v>146</v>
      </c>
      <c r="C25" s="7" t="s">
        <v>59</v>
      </c>
      <c r="D25" s="364">
        <v>8</v>
      </c>
      <c r="E25" s="380">
        <v>80000</v>
      </c>
      <c r="F25" s="382">
        <v>0.75</v>
      </c>
      <c r="G25" s="364">
        <v>2</v>
      </c>
      <c r="H25" s="380">
        <v>60000</v>
      </c>
      <c r="I25" s="380">
        <v>10000</v>
      </c>
      <c r="J25" s="380">
        <v>20000</v>
      </c>
      <c r="K25" s="7" t="s">
        <v>643</v>
      </c>
      <c r="L25" s="365" t="s">
        <v>145</v>
      </c>
    </row>
    <row r="26" spans="1:12" ht="30">
      <c r="A26" s="394">
        <v>23</v>
      </c>
      <c r="B26" s="313" t="s">
        <v>147</v>
      </c>
      <c r="C26" s="52" t="s">
        <v>59</v>
      </c>
      <c r="D26" s="368">
        <v>10</v>
      </c>
      <c r="E26" s="367">
        <v>155000</v>
      </c>
      <c r="F26" s="370">
        <v>0.7</v>
      </c>
      <c r="G26" s="368">
        <v>1</v>
      </c>
      <c r="H26" s="367">
        <v>108500</v>
      </c>
      <c r="I26" s="367">
        <v>46500</v>
      </c>
      <c r="J26" s="367">
        <v>46500</v>
      </c>
      <c r="K26" s="52" t="s">
        <v>68</v>
      </c>
      <c r="L26" s="388" t="s">
        <v>148</v>
      </c>
    </row>
    <row r="27" spans="1:12">
      <c r="A27" s="394">
        <v>24</v>
      </c>
      <c r="B27" s="313" t="s">
        <v>149</v>
      </c>
      <c r="C27" s="52" t="s">
        <v>59</v>
      </c>
      <c r="D27" s="368">
        <v>10</v>
      </c>
      <c r="E27" s="367">
        <v>64000</v>
      </c>
      <c r="F27" s="370">
        <v>0.7</v>
      </c>
      <c r="G27" s="368">
        <v>1</v>
      </c>
      <c r="H27" s="367">
        <v>44800</v>
      </c>
      <c r="I27" s="367">
        <v>19200</v>
      </c>
      <c r="J27" s="367">
        <v>19200</v>
      </c>
      <c r="K27" s="52" t="s">
        <v>68</v>
      </c>
      <c r="L27" s="388" t="s">
        <v>148</v>
      </c>
    </row>
    <row r="28" spans="1:12">
      <c r="A28" s="394">
        <v>25</v>
      </c>
      <c r="B28" s="313" t="s">
        <v>150</v>
      </c>
      <c r="C28" s="52" t="s">
        <v>59</v>
      </c>
      <c r="D28" s="368">
        <v>10</v>
      </c>
      <c r="E28" s="367">
        <v>170000</v>
      </c>
      <c r="F28" s="370">
        <v>0.7</v>
      </c>
      <c r="G28" s="368">
        <v>2</v>
      </c>
      <c r="H28" s="367">
        <v>119000</v>
      </c>
      <c r="I28" s="367">
        <v>25500</v>
      </c>
      <c r="J28" s="367">
        <v>51000</v>
      </c>
      <c r="K28" s="52" t="s">
        <v>68</v>
      </c>
      <c r="L28" s="388" t="s">
        <v>148</v>
      </c>
    </row>
    <row r="29" spans="1:12">
      <c r="A29" s="394">
        <v>26</v>
      </c>
      <c r="B29" s="313" t="s">
        <v>127</v>
      </c>
      <c r="C29" s="52" t="s">
        <v>59</v>
      </c>
      <c r="D29" s="368">
        <v>10</v>
      </c>
      <c r="E29" s="367">
        <v>84000</v>
      </c>
      <c r="F29" s="370">
        <v>0.7</v>
      </c>
      <c r="G29" s="368">
        <v>2</v>
      </c>
      <c r="H29" s="367">
        <v>58800</v>
      </c>
      <c r="I29" s="367">
        <v>25200</v>
      </c>
      <c r="J29" s="367">
        <v>25200</v>
      </c>
      <c r="K29" s="52" t="s">
        <v>68</v>
      </c>
      <c r="L29" s="388" t="s">
        <v>148</v>
      </c>
    </row>
    <row r="30" spans="1:12">
      <c r="A30" s="394">
        <v>27</v>
      </c>
      <c r="B30" s="313" t="s">
        <v>151</v>
      </c>
      <c r="C30" s="52" t="s">
        <v>59</v>
      </c>
      <c r="D30" s="368">
        <v>10</v>
      </c>
      <c r="E30" s="367">
        <v>63360</v>
      </c>
      <c r="F30" s="370">
        <v>0.7</v>
      </c>
      <c r="G30" s="368">
        <v>6</v>
      </c>
      <c r="H30" s="367">
        <v>44352</v>
      </c>
      <c r="I30" s="367">
        <v>3168</v>
      </c>
      <c r="J30" s="367">
        <f>+Table6[[#This Row],[Ընդամենը սկզբնական արժեք]]-Table6[[#This Row],[Մաշված. Գումար]]</f>
        <v>19008</v>
      </c>
      <c r="K30" s="52" t="s">
        <v>68</v>
      </c>
      <c r="L30" s="388" t="s">
        <v>148</v>
      </c>
    </row>
    <row r="31" spans="1:12">
      <c r="A31" s="394">
        <v>28</v>
      </c>
      <c r="B31" s="313" t="s">
        <v>152</v>
      </c>
      <c r="C31" s="52" t="s">
        <v>59</v>
      </c>
      <c r="D31" s="368">
        <v>10</v>
      </c>
      <c r="E31" s="367">
        <v>60000</v>
      </c>
      <c r="F31" s="370">
        <v>0.7</v>
      </c>
      <c r="G31" s="368">
        <v>1</v>
      </c>
      <c r="H31" s="367">
        <v>42000</v>
      </c>
      <c r="I31" s="367">
        <v>18000</v>
      </c>
      <c r="J31" s="367">
        <v>18000</v>
      </c>
      <c r="K31" s="52" t="s">
        <v>68</v>
      </c>
      <c r="L31" s="388" t="s">
        <v>148</v>
      </c>
    </row>
    <row r="32" spans="1:12" ht="45">
      <c r="A32" s="396">
        <v>29</v>
      </c>
      <c r="B32" s="315" t="s">
        <v>828</v>
      </c>
      <c r="C32" s="63" t="s">
        <v>59</v>
      </c>
      <c r="D32" s="378">
        <v>50</v>
      </c>
      <c r="E32" s="379"/>
      <c r="F32" s="383">
        <v>0.06</v>
      </c>
      <c r="G32" s="378">
        <v>90</v>
      </c>
      <c r="H32" s="379"/>
      <c r="I32" s="379">
        <v>10543.15</v>
      </c>
      <c r="J32" s="379">
        <v>948884</v>
      </c>
      <c r="K32" s="63" t="s">
        <v>154</v>
      </c>
      <c r="L32" s="392" t="s">
        <v>153</v>
      </c>
    </row>
    <row r="33" spans="1:12" ht="45">
      <c r="A33" s="394">
        <v>30</v>
      </c>
      <c r="B33" s="314" t="s">
        <v>828</v>
      </c>
      <c r="C33" s="62" t="s">
        <v>59</v>
      </c>
      <c r="D33" s="376">
        <v>50</v>
      </c>
      <c r="E33" s="377">
        <v>4350345</v>
      </c>
      <c r="F33" s="384">
        <v>0.02</v>
      </c>
      <c r="G33" s="376">
        <v>33</v>
      </c>
      <c r="H33" s="377">
        <v>87000</v>
      </c>
      <c r="I33" s="377">
        <v>129192.3</v>
      </c>
      <c r="J33" s="377">
        <v>4263345</v>
      </c>
      <c r="K33" s="62" t="s">
        <v>154</v>
      </c>
      <c r="L33" s="391" t="s">
        <v>223</v>
      </c>
    </row>
    <row r="34" spans="1:12" ht="45">
      <c r="A34" s="396">
        <v>31</v>
      </c>
      <c r="B34" s="315" t="s">
        <v>155</v>
      </c>
      <c r="C34" s="63" t="s">
        <v>59</v>
      </c>
      <c r="D34" s="373">
        <v>5</v>
      </c>
      <c r="E34" s="374">
        <v>180000</v>
      </c>
      <c r="F34" s="375">
        <v>0.6</v>
      </c>
      <c r="G34" s="373">
        <v>1</v>
      </c>
      <c r="H34" s="374">
        <v>108000</v>
      </c>
      <c r="I34" s="374">
        <v>72000</v>
      </c>
      <c r="J34" s="374">
        <v>72000</v>
      </c>
      <c r="K34" s="63" t="s">
        <v>643</v>
      </c>
      <c r="L34" s="390" t="s">
        <v>153</v>
      </c>
    </row>
    <row r="35" spans="1:12" ht="60">
      <c r="A35" s="394">
        <v>32</v>
      </c>
      <c r="B35" s="314" t="s">
        <v>156</v>
      </c>
      <c r="C35" s="62" t="s">
        <v>59</v>
      </c>
      <c r="D35" s="376">
        <v>7</v>
      </c>
      <c r="E35" s="377">
        <v>85000</v>
      </c>
      <c r="F35" s="385">
        <v>0.42899999999999999</v>
      </c>
      <c r="G35" s="376">
        <v>1</v>
      </c>
      <c r="H35" s="377">
        <v>36465</v>
      </c>
      <c r="I35" s="377">
        <v>48535</v>
      </c>
      <c r="J35" s="377">
        <v>48535</v>
      </c>
      <c r="K35" s="62" t="s">
        <v>157</v>
      </c>
      <c r="L35" s="391" t="s">
        <v>153</v>
      </c>
    </row>
    <row r="36" spans="1:12" ht="60">
      <c r="A36" s="396">
        <v>33</v>
      </c>
      <c r="B36" s="315" t="s">
        <v>19</v>
      </c>
      <c r="C36" s="63" t="s">
        <v>59</v>
      </c>
      <c r="D36" s="373">
        <v>10</v>
      </c>
      <c r="E36" s="374">
        <v>35000</v>
      </c>
      <c r="F36" s="375">
        <v>0.1</v>
      </c>
      <c r="G36" s="373">
        <v>1</v>
      </c>
      <c r="H36" s="374">
        <v>3500</v>
      </c>
      <c r="I36" s="374">
        <v>31500</v>
      </c>
      <c r="J36" s="374">
        <v>31500</v>
      </c>
      <c r="K36" s="63" t="s">
        <v>157</v>
      </c>
      <c r="L36" s="390" t="s">
        <v>709</v>
      </c>
    </row>
    <row r="37" spans="1:12" ht="60">
      <c r="A37" s="394">
        <v>34</v>
      </c>
      <c r="B37" s="314" t="s">
        <v>158</v>
      </c>
      <c r="C37" s="62" t="s">
        <v>59</v>
      </c>
      <c r="D37" s="376">
        <v>10</v>
      </c>
      <c r="E37" s="377">
        <v>30000</v>
      </c>
      <c r="F37" s="384">
        <v>0.1</v>
      </c>
      <c r="G37" s="376">
        <v>1</v>
      </c>
      <c r="H37" s="377">
        <v>3000</v>
      </c>
      <c r="I37" s="377">
        <v>27000</v>
      </c>
      <c r="J37" s="377">
        <v>27000</v>
      </c>
      <c r="K37" s="62" t="s">
        <v>157</v>
      </c>
      <c r="L37" s="391" t="s">
        <v>709</v>
      </c>
    </row>
    <row r="38" spans="1:12" ht="60">
      <c r="A38" s="394">
        <v>35</v>
      </c>
      <c r="B38" s="313" t="s">
        <v>21</v>
      </c>
      <c r="C38" s="52" t="s">
        <v>59</v>
      </c>
      <c r="D38" s="368">
        <v>10</v>
      </c>
      <c r="E38" s="367">
        <v>25000</v>
      </c>
      <c r="F38" s="375">
        <v>0.1</v>
      </c>
      <c r="G38" s="368">
        <v>1</v>
      </c>
      <c r="H38" s="367">
        <v>2500</v>
      </c>
      <c r="I38" s="367">
        <v>22500</v>
      </c>
      <c r="J38" s="367">
        <v>22500</v>
      </c>
      <c r="K38" s="52" t="s">
        <v>157</v>
      </c>
      <c r="L38" s="388" t="s">
        <v>709</v>
      </c>
    </row>
    <row r="39" spans="1:12" ht="60">
      <c r="A39" s="394">
        <v>36</v>
      </c>
      <c r="B39" s="313" t="s">
        <v>22</v>
      </c>
      <c r="C39" s="52" t="s">
        <v>159</v>
      </c>
      <c r="D39" s="368">
        <v>10</v>
      </c>
      <c r="E39" s="367">
        <v>40000</v>
      </c>
      <c r="F39" s="384">
        <v>0.1</v>
      </c>
      <c r="G39" s="368">
        <v>10</v>
      </c>
      <c r="H39" s="367">
        <v>4000</v>
      </c>
      <c r="I39" s="367">
        <v>3600</v>
      </c>
      <c r="J39" s="367">
        <v>36000</v>
      </c>
      <c r="K39" s="52" t="s">
        <v>157</v>
      </c>
      <c r="L39" s="388" t="s">
        <v>709</v>
      </c>
    </row>
    <row r="40" spans="1:12" ht="30">
      <c r="A40" s="394">
        <v>37</v>
      </c>
      <c r="B40" s="313" t="s">
        <v>144</v>
      </c>
      <c r="C40" s="52" t="s">
        <v>59</v>
      </c>
      <c r="D40" s="368">
        <v>30</v>
      </c>
      <c r="E40" s="367">
        <v>3799800</v>
      </c>
      <c r="F40" s="375">
        <v>3.3000000000000002E-2</v>
      </c>
      <c r="G40" s="368">
        <v>2</v>
      </c>
      <c r="H40" s="367">
        <v>125393</v>
      </c>
      <c r="I40" s="367">
        <v>1837203.5</v>
      </c>
      <c r="J40" s="367">
        <v>3674407</v>
      </c>
      <c r="K40" s="7" t="s">
        <v>631</v>
      </c>
      <c r="L40" s="388" t="s">
        <v>709</v>
      </c>
    </row>
    <row r="41" spans="1:12" ht="30">
      <c r="A41" s="394">
        <v>38</v>
      </c>
      <c r="B41" s="302" t="s">
        <v>144</v>
      </c>
      <c r="C41" s="52" t="s">
        <v>59</v>
      </c>
      <c r="D41" s="368">
        <v>30</v>
      </c>
      <c r="E41" s="367">
        <v>2100000</v>
      </c>
      <c r="F41" s="384">
        <v>0</v>
      </c>
      <c r="G41" s="368">
        <v>1</v>
      </c>
      <c r="H41" s="367"/>
      <c r="I41" s="367">
        <v>2100000</v>
      </c>
      <c r="J41" s="367">
        <v>2100000</v>
      </c>
      <c r="K41" s="7" t="s">
        <v>631</v>
      </c>
      <c r="L41" s="365" t="s">
        <v>870</v>
      </c>
    </row>
    <row r="42" spans="1:12" ht="25.5">
      <c r="A42" s="525">
        <v>39</v>
      </c>
      <c r="B42" s="298" t="s">
        <v>868</v>
      </c>
      <c r="C42" s="522" t="s">
        <v>59</v>
      </c>
      <c r="D42" s="34">
        <v>7</v>
      </c>
      <c r="E42" s="34">
        <v>5500</v>
      </c>
      <c r="F42" s="336">
        <v>0</v>
      </c>
      <c r="G42" s="46">
        <v>1</v>
      </c>
      <c r="H42" s="46">
        <v>0</v>
      </c>
      <c r="I42" s="34">
        <v>5500</v>
      </c>
      <c r="J42" s="34">
        <v>5500</v>
      </c>
      <c r="K42" s="291" t="s">
        <v>663</v>
      </c>
      <c r="L42" s="100" t="s">
        <v>870</v>
      </c>
    </row>
    <row r="43" spans="1:12" ht="23.25" customHeight="1">
      <c r="A43" s="114"/>
      <c r="B43" s="115" t="s">
        <v>108</v>
      </c>
      <c r="C43" s="116"/>
      <c r="D43" s="386"/>
      <c r="E43" s="386"/>
      <c r="F43" s="386"/>
      <c r="G43" s="386"/>
      <c r="H43" s="558"/>
      <c r="I43" s="386"/>
      <c r="J43" s="387">
        <f>SUBTOTAL(109,J4:J42)</f>
        <v>33031154</v>
      </c>
      <c r="K43" s="116"/>
      <c r="L43" s="117"/>
    </row>
    <row r="45" spans="1:12" ht="35.25" customHeight="1">
      <c r="C45" s="623" t="s">
        <v>1046</v>
      </c>
      <c r="D45" s="623"/>
      <c r="E45" s="623"/>
      <c r="F45" s="623"/>
      <c r="G45" s="623"/>
      <c r="H45"/>
      <c r="I45" s="617" t="s">
        <v>1047</v>
      </c>
    </row>
  </sheetData>
  <mergeCells count="3">
    <mergeCell ref="A2:K2"/>
    <mergeCell ref="J1:K1"/>
    <mergeCell ref="C45:G45"/>
  </mergeCells>
  <pageMargins left="0.39370078740157483" right="0.19685039370078741" top="0.35433070866141736" bottom="0.31496062992125984" header="0.31496062992125984" footer="0.31496062992125984"/>
  <pageSetup paperSize="9" scale="85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"/>
  <sheetViews>
    <sheetView workbookViewId="0">
      <selection activeCell="N5" sqref="N5"/>
    </sheetView>
  </sheetViews>
  <sheetFormatPr defaultRowHeight="15"/>
  <cols>
    <col min="1" max="1" width="5.7109375" customWidth="1"/>
    <col min="2" max="2" width="19.140625" customWidth="1"/>
    <col min="3" max="3" width="8.42578125" customWidth="1"/>
    <col min="4" max="4" width="9" customWidth="1"/>
    <col min="5" max="5" width="10.7109375" customWidth="1"/>
    <col min="6" max="6" width="9.42578125" customWidth="1"/>
    <col min="7" max="7" width="6.7109375" customWidth="1"/>
    <col min="8" max="8" width="9.7109375" customWidth="1"/>
    <col min="9" max="9" width="10.42578125" customWidth="1"/>
    <col min="10" max="10" width="11" customWidth="1"/>
    <col min="11" max="11" width="16.85546875" customWidth="1"/>
    <col min="12" max="12" width="8.140625" customWidth="1"/>
  </cols>
  <sheetData>
    <row r="1" spans="1:15" ht="99" customHeight="1">
      <c r="K1" s="626" t="s">
        <v>1034</v>
      </c>
      <c r="L1" s="626"/>
    </row>
    <row r="2" spans="1:15" ht="44.25" customHeight="1">
      <c r="A2" s="625" t="s">
        <v>903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81"/>
      <c r="N2" s="81"/>
      <c r="O2" s="81"/>
    </row>
    <row r="3" spans="1:15" ht="102" customHeight="1">
      <c r="A3" s="240" t="s">
        <v>32</v>
      </c>
      <c r="B3" s="241" t="s">
        <v>52</v>
      </c>
      <c r="C3" s="241" t="s">
        <v>51</v>
      </c>
      <c r="D3" s="241" t="s">
        <v>28</v>
      </c>
      <c r="E3" s="241" t="s">
        <v>513</v>
      </c>
      <c r="F3" s="241" t="s">
        <v>577</v>
      </c>
      <c r="G3" s="241" t="s">
        <v>82</v>
      </c>
      <c r="H3" s="242" t="s">
        <v>899</v>
      </c>
      <c r="I3" s="242" t="s">
        <v>109</v>
      </c>
      <c r="J3" s="242" t="s">
        <v>904</v>
      </c>
      <c r="K3" s="242" t="s">
        <v>111</v>
      </c>
      <c r="L3" s="628" t="s">
        <v>160</v>
      </c>
    </row>
    <row r="4" spans="1:15" ht="30">
      <c r="A4" s="80">
        <v>1</v>
      </c>
      <c r="B4" s="297" t="s">
        <v>161</v>
      </c>
      <c r="C4" s="80" t="s">
        <v>59</v>
      </c>
      <c r="D4" s="361"/>
      <c r="E4" s="361"/>
      <c r="F4" s="361"/>
      <c r="G4" s="361">
        <v>1</v>
      </c>
      <c r="H4" s="361"/>
      <c r="I4" s="361"/>
      <c r="J4" s="361"/>
      <c r="K4" s="297" t="s">
        <v>162</v>
      </c>
      <c r="L4" s="80"/>
    </row>
    <row r="5" spans="1:15" ht="30">
      <c r="A5" s="80">
        <v>2</v>
      </c>
      <c r="B5" s="297" t="s">
        <v>163</v>
      </c>
      <c r="C5" s="80" t="s">
        <v>59</v>
      </c>
      <c r="D5" s="361"/>
      <c r="E5" s="361"/>
      <c r="F5" s="361"/>
      <c r="G5" s="361">
        <v>1</v>
      </c>
      <c r="H5" s="361"/>
      <c r="I5" s="361"/>
      <c r="J5" s="361"/>
      <c r="K5" s="297" t="s">
        <v>162</v>
      </c>
      <c r="L5" s="80"/>
    </row>
    <row r="6" spans="1:15" ht="30">
      <c r="A6" s="80">
        <v>3</v>
      </c>
      <c r="B6" s="297" t="s">
        <v>819</v>
      </c>
      <c r="C6" s="80" t="s">
        <v>59</v>
      </c>
      <c r="D6" s="361">
        <v>50</v>
      </c>
      <c r="E6" s="362">
        <v>717600</v>
      </c>
      <c r="F6" s="363">
        <v>0.02</v>
      </c>
      <c r="G6" s="361">
        <v>5</v>
      </c>
      <c r="H6" s="361">
        <v>14352</v>
      </c>
      <c r="I6" s="362">
        <v>140650</v>
      </c>
      <c r="J6" s="362">
        <v>703248</v>
      </c>
      <c r="K6" s="297" t="s">
        <v>631</v>
      </c>
      <c r="L6" s="8" t="s">
        <v>223</v>
      </c>
    </row>
    <row r="7" spans="1:15" ht="18">
      <c r="A7" s="80"/>
      <c r="B7" s="297" t="s">
        <v>628</v>
      </c>
      <c r="C7" s="80"/>
      <c r="D7" s="361"/>
      <c r="E7" s="361"/>
      <c r="F7" s="361"/>
      <c r="G7" s="361"/>
      <c r="H7" s="361"/>
      <c r="I7" s="362"/>
      <c r="J7" s="362">
        <f>SUBTOTAL(109,J4:J6)</f>
        <v>703248</v>
      </c>
      <c r="K7" s="297"/>
      <c r="L7" s="80"/>
    </row>
    <row r="9" spans="1:15" ht="30" customHeight="1">
      <c r="C9" s="623" t="s">
        <v>1046</v>
      </c>
      <c r="D9" s="623"/>
      <c r="E9" s="623"/>
      <c r="F9" s="623"/>
      <c r="G9" s="619"/>
      <c r="I9" s="617" t="s">
        <v>1047</v>
      </c>
    </row>
  </sheetData>
  <mergeCells count="3">
    <mergeCell ref="A2:L2"/>
    <mergeCell ref="K1:L1"/>
    <mergeCell ref="C9:F9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45"/>
  <sheetViews>
    <sheetView topLeftCell="A31" workbookViewId="0">
      <selection activeCell="O4" sqref="O4"/>
    </sheetView>
  </sheetViews>
  <sheetFormatPr defaultRowHeight="15"/>
  <cols>
    <col min="1" max="1" width="4.5703125" customWidth="1"/>
    <col min="2" max="2" width="21" customWidth="1"/>
    <col min="3" max="3" width="10.85546875" customWidth="1"/>
    <col min="4" max="4" width="11.5703125" customWidth="1"/>
    <col min="5" max="5" width="12.7109375" customWidth="1"/>
    <col min="6" max="6" width="11.5703125" customWidth="1"/>
    <col min="7" max="7" width="10.7109375" customWidth="1"/>
    <col min="8" max="8" width="14.28515625" customWidth="1"/>
    <col min="9" max="9" width="13.5703125" customWidth="1"/>
    <col min="10" max="10" width="14.42578125" customWidth="1"/>
    <col min="11" max="11" width="15.42578125" customWidth="1"/>
  </cols>
  <sheetData>
    <row r="1" spans="1:12" ht="100.5" customHeight="1">
      <c r="J1" s="629" t="s">
        <v>1035</v>
      </c>
      <c r="K1" s="629"/>
      <c r="L1" s="629"/>
    </row>
    <row r="2" spans="1:12" ht="43.5" customHeight="1">
      <c r="A2" s="625" t="s">
        <v>915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2" ht="75">
      <c r="A3" s="238" t="s">
        <v>32</v>
      </c>
      <c r="B3" s="239" t="s">
        <v>52</v>
      </c>
      <c r="C3" s="239" t="s">
        <v>51</v>
      </c>
      <c r="D3" s="239" t="s">
        <v>28</v>
      </c>
      <c r="E3" s="206" t="s">
        <v>513</v>
      </c>
      <c r="F3" s="206" t="s">
        <v>824</v>
      </c>
      <c r="G3" s="239" t="s">
        <v>82</v>
      </c>
      <c r="H3" s="242" t="s">
        <v>899</v>
      </c>
      <c r="I3" s="239" t="s">
        <v>530</v>
      </c>
      <c r="J3" s="239" t="s">
        <v>531</v>
      </c>
      <c r="K3" s="239" t="s">
        <v>57</v>
      </c>
      <c r="L3" s="207" t="s">
        <v>27</v>
      </c>
    </row>
    <row r="4" spans="1:12" ht="36">
      <c r="A4" s="2">
        <v>1</v>
      </c>
      <c r="B4" s="3" t="s">
        <v>164</v>
      </c>
      <c r="C4" s="4" t="s">
        <v>59</v>
      </c>
      <c r="D4" s="364">
        <v>80</v>
      </c>
      <c r="E4" s="380">
        <v>17373485</v>
      </c>
      <c r="F4" s="357">
        <v>0.93899999999999995</v>
      </c>
      <c r="G4" s="364">
        <v>1</v>
      </c>
      <c r="H4" s="380">
        <f>+Table8[[#This Row],[Ընդամենը սկզբնական արժեք]]-Table8[[#This Row],[Հաշվեկշռային ընդհանուր արժեքը]]</f>
        <v>16313907</v>
      </c>
      <c r="I4" s="380">
        <v>1059578</v>
      </c>
      <c r="J4" s="380">
        <v>1059578</v>
      </c>
      <c r="K4" s="361" t="s">
        <v>532</v>
      </c>
      <c r="L4" s="365" t="s">
        <v>906</v>
      </c>
    </row>
    <row r="5" spans="1:12" ht="28.5">
      <c r="A5" s="2">
        <v>2</v>
      </c>
      <c r="B5" s="3" t="s">
        <v>128</v>
      </c>
      <c r="C5" s="4" t="s">
        <v>59</v>
      </c>
      <c r="D5" s="364">
        <v>50</v>
      </c>
      <c r="E5" s="380">
        <v>477000</v>
      </c>
      <c r="F5" s="425">
        <v>1</v>
      </c>
      <c r="G5" s="364">
        <v>1</v>
      </c>
      <c r="H5" s="380">
        <v>477000</v>
      </c>
      <c r="I5" s="380">
        <v>0</v>
      </c>
      <c r="J5" s="380">
        <v>0</v>
      </c>
      <c r="K5" s="361" t="s">
        <v>331</v>
      </c>
      <c r="L5" s="365" t="s">
        <v>907</v>
      </c>
    </row>
    <row r="6" spans="1:12" ht="18">
      <c r="A6" s="2">
        <v>3</v>
      </c>
      <c r="B6" s="3" t="s">
        <v>165</v>
      </c>
      <c r="C6" s="4" t="s">
        <v>59</v>
      </c>
      <c r="D6" s="364">
        <v>80</v>
      </c>
      <c r="E6" s="380">
        <v>67563552</v>
      </c>
      <c r="F6" s="357">
        <v>0.95350000000000001</v>
      </c>
      <c r="G6" s="364">
        <v>1</v>
      </c>
      <c r="H6" s="380">
        <f>+Table8[[#This Row],[Ընդամենը սկզբնական արժեք]]-Table8[[#This Row],[Հաշվեկշռային ընդհանուր արժեքը]]</f>
        <v>64425117</v>
      </c>
      <c r="I6" s="380">
        <v>3138435</v>
      </c>
      <c r="J6" s="380">
        <v>3138435</v>
      </c>
      <c r="K6" s="361" t="s">
        <v>532</v>
      </c>
      <c r="L6" s="365" t="s">
        <v>908</v>
      </c>
    </row>
    <row r="7" spans="1:12" ht="51.75" customHeight="1">
      <c r="A7" s="2">
        <v>4</v>
      </c>
      <c r="B7" s="3" t="s">
        <v>132</v>
      </c>
      <c r="C7" s="4" t="s">
        <v>59</v>
      </c>
      <c r="D7" s="364">
        <v>10</v>
      </c>
      <c r="E7" s="380">
        <v>0</v>
      </c>
      <c r="F7" s="366">
        <v>1</v>
      </c>
      <c r="G7" s="364">
        <v>1</v>
      </c>
      <c r="H7" s="380"/>
      <c r="I7" s="380">
        <v>0</v>
      </c>
      <c r="J7" s="380">
        <v>0</v>
      </c>
      <c r="K7" s="361" t="s">
        <v>85</v>
      </c>
      <c r="L7" s="365" t="s">
        <v>909</v>
      </c>
    </row>
    <row r="8" spans="1:12" ht="28.5">
      <c r="A8" s="82">
        <v>5</v>
      </c>
      <c r="B8" s="83" t="s">
        <v>129</v>
      </c>
      <c r="C8" s="4" t="s">
        <v>59</v>
      </c>
      <c r="D8" s="378"/>
      <c r="E8" s="379"/>
      <c r="F8" s="378"/>
      <c r="G8" s="378">
        <v>2</v>
      </c>
      <c r="H8" s="379"/>
      <c r="I8" s="379"/>
      <c r="J8" s="379"/>
      <c r="K8" s="400" t="s">
        <v>166</v>
      </c>
      <c r="L8" s="392" t="s">
        <v>910</v>
      </c>
    </row>
    <row r="9" spans="1:12" ht="18">
      <c r="A9" s="2">
        <v>6</v>
      </c>
      <c r="B9" s="3" t="s">
        <v>127</v>
      </c>
      <c r="C9" s="4" t="s">
        <v>59</v>
      </c>
      <c r="D9" s="364">
        <v>10</v>
      </c>
      <c r="E9" s="380">
        <v>44000</v>
      </c>
      <c r="F9" s="366">
        <v>1</v>
      </c>
      <c r="G9" s="364">
        <v>2</v>
      </c>
      <c r="H9" s="380">
        <v>44000</v>
      </c>
      <c r="I9" s="380">
        <v>0</v>
      </c>
      <c r="J9" s="380">
        <v>0</v>
      </c>
      <c r="K9" s="361" t="s">
        <v>561</v>
      </c>
      <c r="L9" s="365" t="s">
        <v>215</v>
      </c>
    </row>
    <row r="10" spans="1:12" ht="18">
      <c r="A10" s="2">
        <v>7</v>
      </c>
      <c r="B10" s="3" t="s">
        <v>167</v>
      </c>
      <c r="C10" s="4" t="s">
        <v>59</v>
      </c>
      <c r="D10" s="364">
        <v>8</v>
      </c>
      <c r="E10" s="380">
        <v>0</v>
      </c>
      <c r="F10" s="366">
        <v>1</v>
      </c>
      <c r="G10" s="364">
        <v>2</v>
      </c>
      <c r="H10" s="380"/>
      <c r="I10" s="380">
        <v>0</v>
      </c>
      <c r="J10" s="380">
        <v>0</v>
      </c>
      <c r="K10" s="361" t="s">
        <v>561</v>
      </c>
      <c r="L10" s="365" t="s">
        <v>358</v>
      </c>
    </row>
    <row r="11" spans="1:12" ht="18">
      <c r="A11" s="2">
        <v>8</v>
      </c>
      <c r="B11" s="3" t="s">
        <v>168</v>
      </c>
      <c r="C11" s="4" t="s">
        <v>59</v>
      </c>
      <c r="D11" s="364">
        <v>5</v>
      </c>
      <c r="E11" s="380">
        <v>0</v>
      </c>
      <c r="F11" s="366">
        <v>1</v>
      </c>
      <c r="G11" s="364">
        <v>1</v>
      </c>
      <c r="H11" s="380"/>
      <c r="I11" s="380">
        <v>0</v>
      </c>
      <c r="J11" s="380">
        <v>0</v>
      </c>
      <c r="K11" s="361" t="s">
        <v>561</v>
      </c>
      <c r="L11" s="365" t="s">
        <v>358</v>
      </c>
    </row>
    <row r="12" spans="1:12" ht="18">
      <c r="A12" s="2">
        <v>9</v>
      </c>
      <c r="B12" s="3" t="s">
        <v>169</v>
      </c>
      <c r="C12" s="4" t="s">
        <v>59</v>
      </c>
      <c r="D12" s="364">
        <v>7</v>
      </c>
      <c r="E12" s="380">
        <v>0</v>
      </c>
      <c r="F12" s="366">
        <v>1</v>
      </c>
      <c r="G12" s="364">
        <v>1</v>
      </c>
      <c r="H12" s="380"/>
      <c r="I12" s="380">
        <v>0</v>
      </c>
      <c r="J12" s="380">
        <v>0</v>
      </c>
      <c r="K12" s="361" t="s">
        <v>561</v>
      </c>
      <c r="L12" s="365" t="s">
        <v>358</v>
      </c>
    </row>
    <row r="13" spans="1:12" ht="42.75">
      <c r="A13" s="2">
        <v>10</v>
      </c>
      <c r="B13" s="3" t="s">
        <v>170</v>
      </c>
      <c r="C13" s="4" t="s">
        <v>59</v>
      </c>
      <c r="D13" s="364">
        <v>10</v>
      </c>
      <c r="E13" s="380">
        <v>184000</v>
      </c>
      <c r="F13" s="366">
        <v>1</v>
      </c>
      <c r="G13" s="364">
        <v>2</v>
      </c>
      <c r="H13" s="380">
        <v>184000</v>
      </c>
      <c r="I13" s="380">
        <v>0</v>
      </c>
      <c r="J13" s="380">
        <v>0</v>
      </c>
      <c r="K13" s="361" t="s">
        <v>632</v>
      </c>
      <c r="L13" s="365" t="s">
        <v>215</v>
      </c>
    </row>
    <row r="14" spans="1:12" ht="18">
      <c r="A14" s="2">
        <v>11</v>
      </c>
      <c r="B14" s="3" t="s">
        <v>171</v>
      </c>
      <c r="C14" s="4" t="s">
        <v>59</v>
      </c>
      <c r="D14" s="364">
        <v>10</v>
      </c>
      <c r="E14" s="380">
        <v>60000</v>
      </c>
      <c r="F14" s="366">
        <v>1</v>
      </c>
      <c r="G14" s="364">
        <v>6</v>
      </c>
      <c r="H14" s="380">
        <v>60000</v>
      </c>
      <c r="I14" s="380">
        <v>0</v>
      </c>
      <c r="J14" s="380">
        <v>0</v>
      </c>
      <c r="K14" s="361" t="s">
        <v>561</v>
      </c>
      <c r="L14" s="365" t="s">
        <v>215</v>
      </c>
    </row>
    <row r="15" spans="1:12" ht="36">
      <c r="A15" s="2">
        <v>12</v>
      </c>
      <c r="B15" s="3" t="s">
        <v>172</v>
      </c>
      <c r="C15" s="4" t="s">
        <v>59</v>
      </c>
      <c r="D15" s="364">
        <v>10</v>
      </c>
      <c r="E15" s="380">
        <v>23000</v>
      </c>
      <c r="F15" s="366">
        <v>1</v>
      </c>
      <c r="G15" s="364">
        <v>1</v>
      </c>
      <c r="H15" s="380">
        <v>23000</v>
      </c>
      <c r="I15" s="380">
        <v>0</v>
      </c>
      <c r="J15" s="380">
        <v>0</v>
      </c>
      <c r="K15" s="361" t="s">
        <v>561</v>
      </c>
      <c r="L15" s="365" t="s">
        <v>215</v>
      </c>
    </row>
    <row r="16" spans="1:12" ht="36">
      <c r="A16" s="2">
        <v>13</v>
      </c>
      <c r="B16" s="3" t="s">
        <v>173</v>
      </c>
      <c r="C16" s="4" t="s">
        <v>59</v>
      </c>
      <c r="D16" s="364">
        <v>10</v>
      </c>
      <c r="E16" s="380">
        <v>64000</v>
      </c>
      <c r="F16" s="366">
        <v>1</v>
      </c>
      <c r="G16" s="364">
        <v>1</v>
      </c>
      <c r="H16" s="380">
        <v>64000</v>
      </c>
      <c r="I16" s="380">
        <v>0</v>
      </c>
      <c r="J16" s="380">
        <v>0</v>
      </c>
      <c r="K16" s="361" t="s">
        <v>561</v>
      </c>
      <c r="L16" s="365" t="s">
        <v>215</v>
      </c>
    </row>
    <row r="17" spans="1:12" ht="18">
      <c r="A17" s="2">
        <v>14</v>
      </c>
      <c r="B17" s="3" t="s">
        <v>213</v>
      </c>
      <c r="C17" s="4" t="s">
        <v>905</v>
      </c>
      <c r="D17" s="364">
        <v>8</v>
      </c>
      <c r="E17" s="380">
        <v>0</v>
      </c>
      <c r="F17" s="366">
        <v>1</v>
      </c>
      <c r="G17" s="364">
        <v>10</v>
      </c>
      <c r="H17" s="380"/>
      <c r="I17" s="380">
        <v>0</v>
      </c>
      <c r="J17" s="380">
        <v>0</v>
      </c>
      <c r="K17" s="361" t="s">
        <v>561</v>
      </c>
      <c r="L17" s="365" t="s">
        <v>215</v>
      </c>
    </row>
    <row r="18" spans="1:12" ht="54">
      <c r="A18" s="2">
        <v>15</v>
      </c>
      <c r="B18" s="3" t="s">
        <v>174</v>
      </c>
      <c r="C18" s="4" t="s">
        <v>59</v>
      </c>
      <c r="D18" s="364">
        <v>5</v>
      </c>
      <c r="E18" s="380">
        <v>0</v>
      </c>
      <c r="F18" s="366">
        <v>1</v>
      </c>
      <c r="G18" s="364">
        <v>1</v>
      </c>
      <c r="H18" s="380"/>
      <c r="I18" s="380">
        <v>0</v>
      </c>
      <c r="J18" s="380">
        <v>0</v>
      </c>
      <c r="K18" s="364" t="s">
        <v>561</v>
      </c>
      <c r="L18" s="365" t="s">
        <v>217</v>
      </c>
    </row>
    <row r="19" spans="1:12" ht="72">
      <c r="A19" s="2">
        <v>16</v>
      </c>
      <c r="B19" s="3" t="s">
        <v>175</v>
      </c>
      <c r="C19" s="4" t="s">
        <v>59</v>
      </c>
      <c r="D19" s="364">
        <v>5</v>
      </c>
      <c r="E19" s="380">
        <v>0</v>
      </c>
      <c r="F19" s="366">
        <v>1</v>
      </c>
      <c r="G19" s="364">
        <v>1</v>
      </c>
      <c r="H19" s="380"/>
      <c r="I19" s="380">
        <v>0</v>
      </c>
      <c r="J19" s="380">
        <v>0</v>
      </c>
      <c r="K19" s="364" t="s">
        <v>561</v>
      </c>
      <c r="L19" s="365" t="s">
        <v>217</v>
      </c>
    </row>
    <row r="20" spans="1:12" ht="90">
      <c r="A20" s="2">
        <v>17</v>
      </c>
      <c r="B20" s="3" t="s">
        <v>176</v>
      </c>
      <c r="C20" s="4" t="s">
        <v>59</v>
      </c>
      <c r="D20" s="364">
        <v>7</v>
      </c>
      <c r="E20" s="380">
        <v>68000</v>
      </c>
      <c r="F20" s="382">
        <v>1</v>
      </c>
      <c r="G20" s="364">
        <v>2</v>
      </c>
      <c r="H20" s="380">
        <v>68000</v>
      </c>
      <c r="I20" s="380">
        <v>0</v>
      </c>
      <c r="J20" s="380">
        <v>0</v>
      </c>
      <c r="K20" s="364" t="s">
        <v>633</v>
      </c>
      <c r="L20" s="365" t="s">
        <v>217</v>
      </c>
    </row>
    <row r="21" spans="1:12" ht="36">
      <c r="A21" s="2">
        <v>18</v>
      </c>
      <c r="B21" s="3" t="s">
        <v>177</v>
      </c>
      <c r="C21" s="4" t="s">
        <v>59</v>
      </c>
      <c r="D21" s="364">
        <v>7</v>
      </c>
      <c r="E21" s="380">
        <v>120000</v>
      </c>
      <c r="F21" s="382">
        <v>1</v>
      </c>
      <c r="G21" s="364">
        <v>2</v>
      </c>
      <c r="H21" s="380">
        <v>120000</v>
      </c>
      <c r="I21" s="380">
        <v>0</v>
      </c>
      <c r="J21" s="380">
        <v>0</v>
      </c>
      <c r="K21" s="361" t="s">
        <v>561</v>
      </c>
      <c r="L21" s="365" t="s">
        <v>217</v>
      </c>
    </row>
    <row r="22" spans="1:12" ht="36">
      <c r="A22" s="2">
        <v>19</v>
      </c>
      <c r="B22" s="3" t="s">
        <v>178</v>
      </c>
      <c r="C22" s="4" t="s">
        <v>59</v>
      </c>
      <c r="D22" s="364">
        <v>7</v>
      </c>
      <c r="E22" s="380">
        <v>80000</v>
      </c>
      <c r="F22" s="366">
        <v>1</v>
      </c>
      <c r="G22" s="364">
        <v>1</v>
      </c>
      <c r="H22" s="380"/>
      <c r="I22" s="380">
        <v>0</v>
      </c>
      <c r="J22" s="380">
        <v>0</v>
      </c>
      <c r="K22" s="361" t="s">
        <v>561</v>
      </c>
      <c r="L22" s="365" t="s">
        <v>217</v>
      </c>
    </row>
    <row r="23" spans="1:12" ht="54">
      <c r="A23" s="2">
        <v>20</v>
      </c>
      <c r="B23" s="3" t="s">
        <v>179</v>
      </c>
      <c r="C23" s="4" t="s">
        <v>59</v>
      </c>
      <c r="D23" s="364">
        <v>7</v>
      </c>
      <c r="E23" s="380">
        <v>40000</v>
      </c>
      <c r="F23" s="366">
        <v>1</v>
      </c>
      <c r="G23" s="364">
        <v>1</v>
      </c>
      <c r="H23" s="380"/>
      <c r="I23" s="380">
        <v>0</v>
      </c>
      <c r="J23" s="380">
        <v>0</v>
      </c>
      <c r="K23" s="364" t="s">
        <v>561</v>
      </c>
      <c r="L23" s="365" t="s">
        <v>217</v>
      </c>
    </row>
    <row r="24" spans="1:12" ht="45" customHeight="1">
      <c r="A24" s="2">
        <v>21</v>
      </c>
      <c r="B24" s="6" t="s">
        <v>127</v>
      </c>
      <c r="C24" s="4" t="s">
        <v>59</v>
      </c>
      <c r="D24" s="364">
        <v>10</v>
      </c>
      <c r="E24" s="380">
        <v>0</v>
      </c>
      <c r="F24" s="366">
        <v>1</v>
      </c>
      <c r="G24" s="364">
        <v>1</v>
      </c>
      <c r="H24" s="380"/>
      <c r="I24" s="380">
        <v>0</v>
      </c>
      <c r="J24" s="380">
        <v>0</v>
      </c>
      <c r="K24" s="361" t="s">
        <v>635</v>
      </c>
      <c r="L24" s="365" t="s">
        <v>911</v>
      </c>
    </row>
    <row r="25" spans="1:12" ht="18">
      <c r="A25" s="2">
        <v>22</v>
      </c>
      <c r="B25" s="6" t="s">
        <v>368</v>
      </c>
      <c r="C25" s="4" t="s">
        <v>59</v>
      </c>
      <c r="D25" s="364">
        <v>10</v>
      </c>
      <c r="E25" s="380">
        <v>0</v>
      </c>
      <c r="F25" s="366">
        <v>1</v>
      </c>
      <c r="G25" s="364">
        <v>1</v>
      </c>
      <c r="H25" s="380"/>
      <c r="I25" s="380">
        <v>0</v>
      </c>
      <c r="J25" s="380">
        <v>0</v>
      </c>
      <c r="K25" s="361" t="s">
        <v>561</v>
      </c>
      <c r="L25" s="365" t="s">
        <v>912</v>
      </c>
    </row>
    <row r="26" spans="1:12" ht="18">
      <c r="A26" s="2">
        <v>23</v>
      </c>
      <c r="B26" s="6" t="s">
        <v>180</v>
      </c>
      <c r="C26" s="4" t="s">
        <v>59</v>
      </c>
      <c r="D26" s="364">
        <v>10</v>
      </c>
      <c r="E26" s="380">
        <v>0</v>
      </c>
      <c r="F26" s="366">
        <v>1</v>
      </c>
      <c r="G26" s="364">
        <v>37</v>
      </c>
      <c r="H26" s="380"/>
      <c r="I26" s="380">
        <v>0</v>
      </c>
      <c r="J26" s="380">
        <v>0</v>
      </c>
      <c r="K26" s="361" t="s">
        <v>274</v>
      </c>
      <c r="L26" s="365" t="s">
        <v>191</v>
      </c>
    </row>
    <row r="27" spans="1:12" ht="18">
      <c r="A27" s="2">
        <v>24</v>
      </c>
      <c r="B27" s="6" t="s">
        <v>305</v>
      </c>
      <c r="C27" s="4" t="s">
        <v>59</v>
      </c>
      <c r="D27" s="364">
        <v>10</v>
      </c>
      <c r="E27" s="380">
        <v>0</v>
      </c>
      <c r="F27" s="366">
        <v>1</v>
      </c>
      <c r="G27" s="364">
        <v>3</v>
      </c>
      <c r="H27" s="380"/>
      <c r="I27" s="380">
        <v>0</v>
      </c>
      <c r="J27" s="380">
        <v>0</v>
      </c>
      <c r="K27" s="361" t="s">
        <v>274</v>
      </c>
      <c r="L27" s="365" t="s">
        <v>913</v>
      </c>
    </row>
    <row r="28" spans="1:12" ht="18">
      <c r="A28" s="2">
        <v>25</v>
      </c>
      <c r="B28" s="6" t="s">
        <v>150</v>
      </c>
      <c r="C28" s="4" t="s">
        <v>59</v>
      </c>
      <c r="D28" s="364">
        <v>10</v>
      </c>
      <c r="E28" s="380">
        <v>0</v>
      </c>
      <c r="F28" s="366">
        <v>1</v>
      </c>
      <c r="G28" s="364">
        <v>2</v>
      </c>
      <c r="H28" s="380"/>
      <c r="I28" s="380">
        <v>0</v>
      </c>
      <c r="J28" s="380">
        <v>0</v>
      </c>
      <c r="K28" s="361" t="s">
        <v>274</v>
      </c>
      <c r="L28" s="365" t="s">
        <v>199</v>
      </c>
    </row>
    <row r="29" spans="1:12" ht="18">
      <c r="A29" s="2">
        <v>26</v>
      </c>
      <c r="B29" s="6" t="s">
        <v>126</v>
      </c>
      <c r="C29" s="4" t="s">
        <v>59</v>
      </c>
      <c r="D29" s="364">
        <v>10</v>
      </c>
      <c r="E29" s="380">
        <v>0</v>
      </c>
      <c r="F29" s="366">
        <v>1</v>
      </c>
      <c r="G29" s="364">
        <v>2</v>
      </c>
      <c r="H29" s="380"/>
      <c r="I29" s="380">
        <v>0</v>
      </c>
      <c r="J29" s="380">
        <v>0</v>
      </c>
      <c r="K29" s="361" t="s">
        <v>274</v>
      </c>
      <c r="L29" s="365" t="s">
        <v>352</v>
      </c>
    </row>
    <row r="30" spans="1:12" ht="18">
      <c r="A30" s="2">
        <v>27</v>
      </c>
      <c r="B30" s="6" t="s">
        <v>205</v>
      </c>
      <c r="C30" s="4" t="s">
        <v>59</v>
      </c>
      <c r="D30" s="364">
        <v>10</v>
      </c>
      <c r="E30" s="380">
        <v>0</v>
      </c>
      <c r="F30" s="366">
        <v>1</v>
      </c>
      <c r="G30" s="364">
        <v>5</v>
      </c>
      <c r="H30" s="380"/>
      <c r="I30" s="380">
        <v>0</v>
      </c>
      <c r="J30" s="380">
        <v>0</v>
      </c>
      <c r="K30" s="361" t="s">
        <v>274</v>
      </c>
      <c r="L30" s="365" t="s">
        <v>199</v>
      </c>
    </row>
    <row r="31" spans="1:12" ht="18">
      <c r="A31" s="2">
        <v>28</v>
      </c>
      <c r="B31" s="6" t="s">
        <v>369</v>
      </c>
      <c r="C31" s="4" t="s">
        <v>59</v>
      </c>
      <c r="D31" s="364">
        <v>5</v>
      </c>
      <c r="E31" s="380">
        <v>0</v>
      </c>
      <c r="F31" s="366">
        <v>1</v>
      </c>
      <c r="G31" s="364">
        <v>5</v>
      </c>
      <c r="H31" s="380"/>
      <c r="I31" s="380">
        <v>0</v>
      </c>
      <c r="J31" s="380">
        <v>0</v>
      </c>
      <c r="K31" s="361" t="s">
        <v>532</v>
      </c>
      <c r="L31" s="365" t="s">
        <v>199</v>
      </c>
    </row>
    <row r="32" spans="1:12" s="43" customFormat="1" ht="18">
      <c r="A32" s="2">
        <v>29</v>
      </c>
      <c r="B32" s="74" t="s">
        <v>439</v>
      </c>
      <c r="C32" s="4" t="s">
        <v>59</v>
      </c>
      <c r="D32" s="378"/>
      <c r="E32" s="379"/>
      <c r="F32" s="378"/>
      <c r="G32" s="378">
        <v>10886</v>
      </c>
      <c r="H32" s="379"/>
      <c r="I32" s="379"/>
      <c r="J32" s="379"/>
      <c r="K32" s="400"/>
      <c r="L32" s="392"/>
    </row>
    <row r="33" spans="1:12" ht="18">
      <c r="A33" s="2">
        <v>30</v>
      </c>
      <c r="B33" s="6" t="s">
        <v>439</v>
      </c>
      <c r="C33" s="4" t="s">
        <v>59</v>
      </c>
      <c r="D33" s="364">
        <v>10</v>
      </c>
      <c r="E33" s="380">
        <v>495000</v>
      </c>
      <c r="F33" s="366">
        <v>1</v>
      </c>
      <c r="G33" s="364">
        <v>33</v>
      </c>
      <c r="H33" s="380"/>
      <c r="I33" s="380">
        <v>0</v>
      </c>
      <c r="J33" s="380">
        <v>0</v>
      </c>
      <c r="K33" s="361" t="s">
        <v>561</v>
      </c>
      <c r="L33" s="365" t="s">
        <v>914</v>
      </c>
    </row>
    <row r="34" spans="1:12" ht="18">
      <c r="A34" s="2">
        <v>31</v>
      </c>
      <c r="B34" s="6" t="s">
        <v>182</v>
      </c>
      <c r="C34" s="4" t="s">
        <v>59</v>
      </c>
      <c r="D34" s="364">
        <v>10</v>
      </c>
      <c r="E34" s="401">
        <v>112000.01</v>
      </c>
      <c r="F34" s="366">
        <v>0.1</v>
      </c>
      <c r="G34" s="364">
        <v>4</v>
      </c>
      <c r="H34" s="380">
        <v>11200.001</v>
      </c>
      <c r="I34" s="364">
        <v>25200</v>
      </c>
      <c r="J34" s="380">
        <v>100800.00900000001</v>
      </c>
      <c r="K34" s="361" t="s">
        <v>631</v>
      </c>
      <c r="L34" s="365" t="s">
        <v>223</v>
      </c>
    </row>
    <row r="35" spans="1:12" ht="18">
      <c r="A35" s="2">
        <v>32</v>
      </c>
      <c r="B35" s="3" t="s">
        <v>183</v>
      </c>
      <c r="C35" s="4" t="s">
        <v>59</v>
      </c>
      <c r="D35" s="364">
        <v>8</v>
      </c>
      <c r="E35" s="380">
        <v>150000</v>
      </c>
      <c r="F35" s="382">
        <v>0.125</v>
      </c>
      <c r="G35" s="364">
        <v>1</v>
      </c>
      <c r="H35" s="380">
        <v>18750</v>
      </c>
      <c r="I35" s="380">
        <v>131250</v>
      </c>
      <c r="J35" s="380">
        <v>131250</v>
      </c>
      <c r="K35" s="361" t="s">
        <v>631</v>
      </c>
      <c r="L35" s="365" t="s">
        <v>223</v>
      </c>
    </row>
    <row r="36" spans="1:12" ht="18">
      <c r="A36" s="2">
        <v>33</v>
      </c>
      <c r="B36" s="6" t="s">
        <v>184</v>
      </c>
      <c r="C36" s="4" t="s">
        <v>59</v>
      </c>
      <c r="D36" s="364">
        <v>10</v>
      </c>
      <c r="E36" s="380">
        <v>240000</v>
      </c>
      <c r="F36" s="366">
        <v>0.1</v>
      </c>
      <c r="G36" s="364">
        <v>10</v>
      </c>
      <c r="H36" s="380">
        <v>24000</v>
      </c>
      <c r="I36" s="380">
        <v>21600</v>
      </c>
      <c r="J36" s="380">
        <v>216000</v>
      </c>
      <c r="K36" s="361" t="s">
        <v>631</v>
      </c>
      <c r="L36" s="365" t="s">
        <v>223</v>
      </c>
    </row>
    <row r="37" spans="1:12" ht="18">
      <c r="A37" s="2">
        <v>34</v>
      </c>
      <c r="B37" s="6" t="s">
        <v>185</v>
      </c>
      <c r="C37" s="4" t="s">
        <v>59</v>
      </c>
      <c r="D37" s="364">
        <v>10</v>
      </c>
      <c r="E37" s="380">
        <v>64000</v>
      </c>
      <c r="F37" s="366">
        <v>0.1</v>
      </c>
      <c r="G37" s="364">
        <v>16</v>
      </c>
      <c r="H37" s="380">
        <v>6400</v>
      </c>
      <c r="I37" s="380">
        <v>3600</v>
      </c>
      <c r="J37" s="380">
        <v>57600</v>
      </c>
      <c r="K37" s="361" t="s">
        <v>631</v>
      </c>
      <c r="L37" s="365" t="s">
        <v>223</v>
      </c>
    </row>
    <row r="38" spans="1:12" ht="18">
      <c r="A38" s="2">
        <v>35</v>
      </c>
      <c r="B38" s="6" t="s">
        <v>819</v>
      </c>
      <c r="C38" s="4" t="s">
        <v>59</v>
      </c>
      <c r="D38" s="364">
        <v>50</v>
      </c>
      <c r="E38" s="380"/>
      <c r="F38" s="364"/>
      <c r="G38" s="364">
        <v>80</v>
      </c>
      <c r="H38" s="380"/>
      <c r="I38" s="380"/>
      <c r="J38" s="380"/>
      <c r="K38" s="361"/>
      <c r="L38" s="365"/>
    </row>
    <row r="39" spans="1:12" ht="18">
      <c r="A39" s="2">
        <v>36</v>
      </c>
      <c r="B39" s="6" t="s">
        <v>819</v>
      </c>
      <c r="C39" s="4" t="s">
        <v>59</v>
      </c>
      <c r="D39" s="364">
        <v>50</v>
      </c>
      <c r="E39" s="380">
        <v>3654167</v>
      </c>
      <c r="F39" s="366">
        <v>0.02</v>
      </c>
      <c r="G39" s="364">
        <v>33</v>
      </c>
      <c r="H39" s="380">
        <v>73083</v>
      </c>
      <c r="I39" s="402">
        <v>108518</v>
      </c>
      <c r="J39" s="380">
        <v>3581084</v>
      </c>
      <c r="K39" s="361" t="s">
        <v>631</v>
      </c>
      <c r="L39" s="365">
        <v>2019</v>
      </c>
    </row>
    <row r="40" spans="1:12" ht="18">
      <c r="A40" s="2">
        <v>37</v>
      </c>
      <c r="B40" s="6" t="s">
        <v>859</v>
      </c>
      <c r="C40" s="4" t="s">
        <v>59</v>
      </c>
      <c r="D40" s="364">
        <v>10</v>
      </c>
      <c r="E40" s="380">
        <v>71300</v>
      </c>
      <c r="F40" s="366">
        <v>0</v>
      </c>
      <c r="G40" s="364">
        <v>1</v>
      </c>
      <c r="H40" s="380"/>
      <c r="I40" s="380">
        <v>71300</v>
      </c>
      <c r="J40" s="380">
        <v>71300</v>
      </c>
      <c r="K40" s="361" t="s">
        <v>631</v>
      </c>
      <c r="L40" s="365">
        <v>2020</v>
      </c>
    </row>
    <row r="41" spans="1:12" ht="30">
      <c r="A41" s="303">
        <v>38</v>
      </c>
      <c r="B41" s="302" t="s">
        <v>144</v>
      </c>
      <c r="C41" s="4" t="s">
        <v>59</v>
      </c>
      <c r="D41" s="361">
        <v>30</v>
      </c>
      <c r="E41" s="362">
        <v>2100000</v>
      </c>
      <c r="F41" s="366">
        <v>0</v>
      </c>
      <c r="G41" s="364">
        <v>1</v>
      </c>
      <c r="H41" s="380"/>
      <c r="I41" s="380">
        <v>2100000</v>
      </c>
      <c r="J41" s="380">
        <v>2100000</v>
      </c>
      <c r="K41" s="364" t="s">
        <v>631</v>
      </c>
      <c r="L41" s="365" t="s">
        <v>870</v>
      </c>
    </row>
    <row r="42" spans="1:12" ht="25.5">
      <c r="A42" s="136">
        <v>39</v>
      </c>
      <c r="B42" s="298" t="s">
        <v>868</v>
      </c>
      <c r="C42" s="561" t="s">
        <v>59</v>
      </c>
      <c r="D42" s="104">
        <v>7</v>
      </c>
      <c r="E42" s="104">
        <v>5500</v>
      </c>
      <c r="F42" s="339">
        <v>0</v>
      </c>
      <c r="G42" s="105">
        <v>1</v>
      </c>
      <c r="H42" s="104">
        <v>0</v>
      </c>
      <c r="I42" s="104">
        <v>5500</v>
      </c>
      <c r="J42" s="105">
        <v>5500</v>
      </c>
      <c r="K42" s="291" t="s">
        <v>663</v>
      </c>
      <c r="L42" s="106" t="s">
        <v>870</v>
      </c>
    </row>
    <row r="43" spans="1:12">
      <c r="A43" s="48"/>
      <c r="B43" s="12" t="s">
        <v>628</v>
      </c>
      <c r="C43" s="11"/>
      <c r="D43" s="403"/>
      <c r="E43" s="403"/>
      <c r="F43" s="403"/>
      <c r="G43" s="404"/>
      <c r="H43" s="404"/>
      <c r="I43" s="405"/>
      <c r="J43" s="406">
        <f>SUBTOTAL(109,J4:J42)</f>
        <v>10461547.009</v>
      </c>
      <c r="K43" s="404"/>
      <c r="L43" s="407"/>
    </row>
    <row r="45" spans="1:12" ht="41.25" customHeight="1">
      <c r="C45" s="623" t="s">
        <v>1046</v>
      </c>
      <c r="D45" s="623"/>
      <c r="E45" s="623"/>
      <c r="F45" s="623"/>
      <c r="G45" s="619"/>
      <c r="I45" s="617" t="s">
        <v>1047</v>
      </c>
    </row>
  </sheetData>
  <mergeCells count="3">
    <mergeCell ref="C45:F45"/>
    <mergeCell ref="A2:L2"/>
    <mergeCell ref="J1:L1"/>
  </mergeCells>
  <pageMargins left="0.7" right="0.7" top="0.75" bottom="0.75" header="0.3" footer="0.3"/>
  <pageSetup paperSize="9" scale="85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50"/>
  <sheetViews>
    <sheetView workbookViewId="0">
      <selection activeCell="C50" sqref="C50:I50"/>
    </sheetView>
  </sheetViews>
  <sheetFormatPr defaultRowHeight="15"/>
  <cols>
    <col min="1" max="1" width="7.7109375" bestFit="1" customWidth="1"/>
    <col min="2" max="2" width="21.85546875" customWidth="1"/>
    <col min="3" max="3" width="11.7109375" customWidth="1"/>
    <col min="4" max="4" width="11.28515625" customWidth="1"/>
    <col min="5" max="5" width="14" customWidth="1"/>
    <col min="6" max="6" width="10.7109375" customWidth="1"/>
    <col min="7" max="7" width="11.85546875" customWidth="1"/>
    <col min="8" max="8" width="14.5703125" style="556" customWidth="1"/>
    <col min="9" max="9" width="15.5703125" customWidth="1"/>
    <col min="10" max="10" width="17.42578125" customWidth="1"/>
    <col min="11" max="11" width="17" customWidth="1"/>
  </cols>
  <sheetData>
    <row r="1" spans="1:12" ht="68.25" customHeight="1">
      <c r="J1" s="622" t="s">
        <v>1036</v>
      </c>
      <c r="K1" s="622"/>
      <c r="L1" s="622"/>
    </row>
    <row r="2" spans="1:12" ht="44.25" customHeight="1">
      <c r="A2" s="625" t="s">
        <v>916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2" ht="55.5" customHeight="1">
      <c r="A3" s="204" t="s">
        <v>32</v>
      </c>
      <c r="B3" s="205" t="s">
        <v>52</v>
      </c>
      <c r="C3" s="205" t="s">
        <v>51</v>
      </c>
      <c r="D3" s="199" t="s">
        <v>28</v>
      </c>
      <c r="E3" s="206" t="s">
        <v>513</v>
      </c>
      <c r="F3" s="206" t="s">
        <v>824</v>
      </c>
      <c r="G3" s="205" t="s">
        <v>82</v>
      </c>
      <c r="H3" s="562" t="s">
        <v>899</v>
      </c>
      <c r="I3" s="205" t="s">
        <v>530</v>
      </c>
      <c r="J3" s="205" t="s">
        <v>559</v>
      </c>
      <c r="K3" s="205" t="s">
        <v>111</v>
      </c>
      <c r="L3" s="237" t="s">
        <v>186</v>
      </c>
    </row>
    <row r="4" spans="1:12" ht="36">
      <c r="A4" s="2">
        <v>1</v>
      </c>
      <c r="B4" s="3" t="s">
        <v>164</v>
      </c>
      <c r="C4" s="5" t="s">
        <v>59</v>
      </c>
      <c r="D4" s="368">
        <v>80</v>
      </c>
      <c r="E4" s="367">
        <v>112226175</v>
      </c>
      <c r="F4" s="560">
        <v>0.93100000000000005</v>
      </c>
      <c r="G4" s="368">
        <v>1</v>
      </c>
      <c r="H4" s="367">
        <f>+Table9[[#This Row],[Ընդամենը սկզբնական արժեք]]-Table9[[#This Row],[Հաշվեկշռային ընդհանուր արժեքը ]]</f>
        <v>104484296</v>
      </c>
      <c r="I4" s="367">
        <v>7741879</v>
      </c>
      <c r="J4" s="367">
        <v>7741879</v>
      </c>
      <c r="K4" s="361" t="s">
        <v>532</v>
      </c>
      <c r="L4" s="408" t="s">
        <v>187</v>
      </c>
    </row>
    <row r="5" spans="1:12" ht="36">
      <c r="A5" s="2">
        <v>2</v>
      </c>
      <c r="B5" s="3" t="s">
        <v>62</v>
      </c>
      <c r="C5" s="80" t="s">
        <v>59</v>
      </c>
      <c r="D5" s="361">
        <v>80</v>
      </c>
      <c r="E5" s="362">
        <v>232826880</v>
      </c>
      <c r="F5" s="563">
        <v>0.98240000000000005</v>
      </c>
      <c r="G5" s="368">
        <v>1</v>
      </c>
      <c r="H5" s="367">
        <f>+Table9[[#This Row],[Ընդամենը սկզբնական արժեք]]-Table9[[#This Row],[Հաշվեկշռային ընդհանուր արժեքը ]]</f>
        <v>228743455</v>
      </c>
      <c r="I5" s="367">
        <v>4083425</v>
      </c>
      <c r="J5" s="367">
        <v>4083425</v>
      </c>
      <c r="K5" s="361" t="s">
        <v>558</v>
      </c>
      <c r="L5" s="408" t="s">
        <v>187</v>
      </c>
    </row>
    <row r="6" spans="1:12" ht="18">
      <c r="A6" s="2">
        <v>3</v>
      </c>
      <c r="B6" s="3" t="s">
        <v>165</v>
      </c>
      <c r="C6" s="80" t="s">
        <v>59</v>
      </c>
      <c r="D6" s="361">
        <v>80</v>
      </c>
      <c r="E6" s="362">
        <v>174574050</v>
      </c>
      <c r="F6" s="563">
        <v>0.99060000000000004</v>
      </c>
      <c r="G6" s="368">
        <v>1</v>
      </c>
      <c r="H6" s="367">
        <f>+Table9[[#This Row],[Ընդամենը սկզբնական արժեք]]-Table9[[#This Row],[Հաշվեկշռային ընդհանուր արժեքը ]]</f>
        <v>172941111</v>
      </c>
      <c r="I6" s="367">
        <v>1632939</v>
      </c>
      <c r="J6" s="367">
        <v>1632939</v>
      </c>
      <c r="K6" s="361" t="s">
        <v>331</v>
      </c>
      <c r="L6" s="408" t="s">
        <v>187</v>
      </c>
    </row>
    <row r="7" spans="1:12" ht="36">
      <c r="A7" s="2">
        <v>4</v>
      </c>
      <c r="B7" s="3" t="s">
        <v>188</v>
      </c>
      <c r="C7" s="80" t="s">
        <v>59</v>
      </c>
      <c r="D7" s="361">
        <v>80</v>
      </c>
      <c r="E7" s="362">
        <v>27449760</v>
      </c>
      <c r="F7" s="563">
        <v>0.97750000000000004</v>
      </c>
      <c r="G7" s="368">
        <v>1</v>
      </c>
      <c r="H7" s="367">
        <f>+Table9[[#This Row],[Ընդամենը սկզբնական արժեք]]-Table9[[#This Row],[Հաշվեկշռային ընդհանուր արժեքը ]]</f>
        <v>26831569</v>
      </c>
      <c r="I7" s="367">
        <v>618191</v>
      </c>
      <c r="J7" s="367">
        <v>618191</v>
      </c>
      <c r="K7" s="361" t="s">
        <v>558</v>
      </c>
      <c r="L7" s="408" t="s">
        <v>189</v>
      </c>
    </row>
    <row r="8" spans="1:12" ht="54">
      <c r="A8" s="2">
        <v>5</v>
      </c>
      <c r="B8" s="3" t="s">
        <v>190</v>
      </c>
      <c r="C8" s="80" t="s">
        <v>59</v>
      </c>
      <c r="D8" s="361">
        <v>30</v>
      </c>
      <c r="E8" s="362">
        <v>20587320</v>
      </c>
      <c r="F8" s="564">
        <v>1</v>
      </c>
      <c r="G8" s="368">
        <v>1</v>
      </c>
      <c r="H8" s="367">
        <v>20587320</v>
      </c>
      <c r="I8" s="367">
        <v>0</v>
      </c>
      <c r="J8" s="367">
        <v>0</v>
      </c>
      <c r="K8" s="361" t="s">
        <v>331</v>
      </c>
      <c r="L8" s="408" t="s">
        <v>191</v>
      </c>
    </row>
    <row r="9" spans="1:12" ht="28.5">
      <c r="A9" s="2">
        <v>6</v>
      </c>
      <c r="B9" s="3" t="s">
        <v>192</v>
      </c>
      <c r="C9" s="5" t="s">
        <v>193</v>
      </c>
      <c r="D9" s="368">
        <v>30</v>
      </c>
      <c r="E9" s="367">
        <v>0</v>
      </c>
      <c r="F9" s="370">
        <v>1</v>
      </c>
      <c r="G9" s="368">
        <v>8350</v>
      </c>
      <c r="H9" s="367"/>
      <c r="I9" s="367">
        <v>0</v>
      </c>
      <c r="J9" s="367">
        <v>0</v>
      </c>
      <c r="K9" s="361" t="s">
        <v>660</v>
      </c>
      <c r="L9" s="408" t="s">
        <v>194</v>
      </c>
    </row>
    <row r="10" spans="1:12" ht="18">
      <c r="A10" s="2">
        <v>7</v>
      </c>
      <c r="B10" s="83" t="s">
        <v>195</v>
      </c>
      <c r="C10" s="84" t="s">
        <v>193</v>
      </c>
      <c r="D10" s="373">
        <v>30</v>
      </c>
      <c r="E10" s="374"/>
      <c r="F10" s="375">
        <v>0.1</v>
      </c>
      <c r="G10" s="373">
        <v>8224</v>
      </c>
      <c r="H10" s="374"/>
      <c r="I10" s="374"/>
      <c r="J10" s="374"/>
      <c r="K10" s="400" t="s">
        <v>74</v>
      </c>
      <c r="L10" s="565" t="s">
        <v>196</v>
      </c>
    </row>
    <row r="11" spans="1:12" ht="36">
      <c r="A11" s="2">
        <v>8</v>
      </c>
      <c r="B11" s="88" t="s">
        <v>226</v>
      </c>
      <c r="C11" s="89" t="s">
        <v>59</v>
      </c>
      <c r="D11" s="409">
        <v>30</v>
      </c>
      <c r="E11" s="412"/>
      <c r="F11" s="385">
        <v>0.13300000000000001</v>
      </c>
      <c r="G11" s="376">
        <v>1</v>
      </c>
      <c r="H11" s="377"/>
      <c r="I11" s="377">
        <v>760302</v>
      </c>
      <c r="J11" s="377">
        <v>760302</v>
      </c>
      <c r="K11" s="409" t="s">
        <v>74</v>
      </c>
      <c r="L11" s="410" t="s">
        <v>196</v>
      </c>
    </row>
    <row r="12" spans="1:12" ht="36">
      <c r="A12" s="2">
        <v>9</v>
      </c>
      <c r="B12" s="3" t="s">
        <v>197</v>
      </c>
      <c r="C12" s="80" t="s">
        <v>59</v>
      </c>
      <c r="D12" s="361">
        <v>10</v>
      </c>
      <c r="E12" s="362">
        <v>0</v>
      </c>
      <c r="F12" s="363">
        <v>1</v>
      </c>
      <c r="G12" s="368">
        <v>1</v>
      </c>
      <c r="H12" s="367"/>
      <c r="I12" s="367">
        <v>0</v>
      </c>
      <c r="J12" s="367">
        <v>0</v>
      </c>
      <c r="K12" s="361" t="s">
        <v>661</v>
      </c>
      <c r="L12" s="408" t="s">
        <v>198</v>
      </c>
    </row>
    <row r="13" spans="1:12" ht="36">
      <c r="A13" s="2">
        <v>10</v>
      </c>
      <c r="B13" s="3" t="s">
        <v>70</v>
      </c>
      <c r="C13" s="80" t="s">
        <v>59</v>
      </c>
      <c r="D13" s="361">
        <v>10</v>
      </c>
      <c r="E13" s="362">
        <v>0</v>
      </c>
      <c r="F13" s="363">
        <v>1</v>
      </c>
      <c r="G13" s="368">
        <v>6</v>
      </c>
      <c r="H13" s="367"/>
      <c r="I13" s="367">
        <v>0</v>
      </c>
      <c r="J13" s="367">
        <v>0</v>
      </c>
      <c r="K13" s="361" t="s">
        <v>662</v>
      </c>
      <c r="L13" s="408" t="s">
        <v>199</v>
      </c>
    </row>
    <row r="14" spans="1:12" ht="18">
      <c r="A14" s="2">
        <v>11</v>
      </c>
      <c r="B14" s="3" t="s">
        <v>127</v>
      </c>
      <c r="C14" s="80" t="s">
        <v>59</v>
      </c>
      <c r="D14" s="361">
        <v>10</v>
      </c>
      <c r="E14" s="362">
        <v>0</v>
      </c>
      <c r="F14" s="363">
        <v>1</v>
      </c>
      <c r="G14" s="368">
        <v>4</v>
      </c>
      <c r="H14" s="367"/>
      <c r="I14" s="367">
        <v>0</v>
      </c>
      <c r="J14" s="367">
        <v>0</v>
      </c>
      <c r="K14" s="361" t="s">
        <v>662</v>
      </c>
      <c r="L14" s="408" t="s">
        <v>199</v>
      </c>
    </row>
    <row r="15" spans="1:12" ht="36">
      <c r="A15" s="2">
        <v>12</v>
      </c>
      <c r="B15" s="3" t="s">
        <v>200</v>
      </c>
      <c r="C15" s="5" t="s">
        <v>201</v>
      </c>
      <c r="D15" s="368">
        <v>10</v>
      </c>
      <c r="E15" s="367">
        <v>0</v>
      </c>
      <c r="F15" s="363">
        <v>1</v>
      </c>
      <c r="G15" s="368">
        <v>1</v>
      </c>
      <c r="H15" s="367"/>
      <c r="I15" s="367">
        <v>0</v>
      </c>
      <c r="J15" s="367">
        <v>0</v>
      </c>
      <c r="K15" s="361" t="s">
        <v>662</v>
      </c>
      <c r="L15" s="408" t="s">
        <v>199</v>
      </c>
    </row>
    <row r="16" spans="1:12" ht="18">
      <c r="A16" s="2">
        <v>13</v>
      </c>
      <c r="B16" s="3" t="s">
        <v>126</v>
      </c>
      <c r="C16" s="80" t="s">
        <v>59</v>
      </c>
      <c r="D16" s="361">
        <v>10</v>
      </c>
      <c r="E16" s="362">
        <v>0</v>
      </c>
      <c r="F16" s="363">
        <v>1</v>
      </c>
      <c r="G16" s="368">
        <v>3</v>
      </c>
      <c r="H16" s="367"/>
      <c r="I16" s="367">
        <v>0</v>
      </c>
      <c r="J16" s="367">
        <v>0</v>
      </c>
      <c r="K16" s="361" t="s">
        <v>662</v>
      </c>
      <c r="L16" s="408" t="s">
        <v>199</v>
      </c>
    </row>
    <row r="17" spans="1:12" ht="18">
      <c r="A17" s="2">
        <v>14</v>
      </c>
      <c r="B17" s="3" t="s">
        <v>202</v>
      </c>
      <c r="C17" s="80" t="s">
        <v>59</v>
      </c>
      <c r="D17" s="361">
        <v>10</v>
      </c>
      <c r="E17" s="362">
        <v>0</v>
      </c>
      <c r="F17" s="363">
        <v>1</v>
      </c>
      <c r="G17" s="368">
        <v>2</v>
      </c>
      <c r="H17" s="367"/>
      <c r="I17" s="367">
        <v>0</v>
      </c>
      <c r="J17" s="367">
        <v>0</v>
      </c>
      <c r="K17" s="361" t="s">
        <v>662</v>
      </c>
      <c r="L17" s="408" t="s">
        <v>199</v>
      </c>
    </row>
    <row r="18" spans="1:12" ht="36">
      <c r="A18" s="2">
        <v>15</v>
      </c>
      <c r="B18" s="3" t="s">
        <v>203</v>
      </c>
      <c r="C18" s="80" t="s">
        <v>59</v>
      </c>
      <c r="D18" s="361">
        <v>10</v>
      </c>
      <c r="E18" s="362">
        <v>0</v>
      </c>
      <c r="F18" s="363">
        <v>1</v>
      </c>
      <c r="G18" s="368">
        <v>15</v>
      </c>
      <c r="H18" s="367"/>
      <c r="I18" s="367">
        <v>0</v>
      </c>
      <c r="J18" s="367">
        <v>0</v>
      </c>
      <c r="K18" s="361" t="s">
        <v>662</v>
      </c>
      <c r="L18" s="408" t="s">
        <v>199</v>
      </c>
    </row>
    <row r="19" spans="1:12" ht="18">
      <c r="A19" s="2">
        <v>16</v>
      </c>
      <c r="B19" s="3" t="s">
        <v>204</v>
      </c>
      <c r="C19" s="80" t="s">
        <v>59</v>
      </c>
      <c r="D19" s="361">
        <v>10</v>
      </c>
      <c r="E19" s="362">
        <v>0</v>
      </c>
      <c r="F19" s="363">
        <v>1</v>
      </c>
      <c r="G19" s="368">
        <v>1</v>
      </c>
      <c r="H19" s="367"/>
      <c r="I19" s="367">
        <v>0</v>
      </c>
      <c r="J19" s="367">
        <v>0</v>
      </c>
      <c r="K19" s="361" t="s">
        <v>662</v>
      </c>
      <c r="L19" s="408" t="s">
        <v>199</v>
      </c>
    </row>
    <row r="20" spans="1:12" ht="18">
      <c r="A20" s="2">
        <v>17</v>
      </c>
      <c r="B20" s="3" t="s">
        <v>206</v>
      </c>
      <c r="C20" s="80" t="s">
        <v>59</v>
      </c>
      <c r="D20" s="361">
        <v>10</v>
      </c>
      <c r="E20" s="362">
        <v>0</v>
      </c>
      <c r="F20" s="363">
        <v>1</v>
      </c>
      <c r="G20" s="368">
        <v>7063</v>
      </c>
      <c r="H20" s="367"/>
      <c r="I20" s="367">
        <v>0</v>
      </c>
      <c r="J20" s="367">
        <v>0</v>
      </c>
      <c r="K20" s="361" t="s">
        <v>662</v>
      </c>
      <c r="L20" s="408" t="s">
        <v>199</v>
      </c>
    </row>
    <row r="21" spans="1:12" ht="29.25">
      <c r="A21" s="2">
        <v>18</v>
      </c>
      <c r="B21" s="3" t="s">
        <v>95</v>
      </c>
      <c r="C21" s="80" t="s">
        <v>59</v>
      </c>
      <c r="D21" s="361">
        <v>5</v>
      </c>
      <c r="E21" s="362">
        <v>0</v>
      </c>
      <c r="F21" s="363">
        <v>1</v>
      </c>
      <c r="G21" s="368">
        <v>1</v>
      </c>
      <c r="H21" s="367"/>
      <c r="I21" s="367">
        <v>0</v>
      </c>
      <c r="J21" s="367">
        <v>0</v>
      </c>
      <c r="K21" s="368" t="s">
        <v>549</v>
      </c>
      <c r="L21" s="408" t="s">
        <v>198</v>
      </c>
    </row>
    <row r="22" spans="1:12" ht="18">
      <c r="A22" s="2">
        <v>19</v>
      </c>
      <c r="B22" s="3" t="s">
        <v>207</v>
      </c>
      <c r="C22" s="80" t="s">
        <v>59</v>
      </c>
      <c r="D22" s="361">
        <v>7</v>
      </c>
      <c r="E22" s="362">
        <v>0</v>
      </c>
      <c r="F22" s="363">
        <v>1</v>
      </c>
      <c r="G22" s="368">
        <v>1</v>
      </c>
      <c r="H22" s="367"/>
      <c r="I22" s="367">
        <v>0</v>
      </c>
      <c r="J22" s="367">
        <v>0</v>
      </c>
      <c r="K22" s="361" t="s">
        <v>662</v>
      </c>
      <c r="L22" s="408" t="s">
        <v>198</v>
      </c>
    </row>
    <row r="23" spans="1:12" ht="18">
      <c r="A23" s="2">
        <v>20</v>
      </c>
      <c r="B23" s="3" t="s">
        <v>208</v>
      </c>
      <c r="C23" s="80" t="s">
        <v>59</v>
      </c>
      <c r="D23" s="361">
        <v>7</v>
      </c>
      <c r="E23" s="362">
        <v>0</v>
      </c>
      <c r="F23" s="363">
        <v>1</v>
      </c>
      <c r="G23" s="368">
        <v>1</v>
      </c>
      <c r="H23" s="367"/>
      <c r="I23" s="367">
        <v>0</v>
      </c>
      <c r="J23" s="367">
        <v>0</v>
      </c>
      <c r="K23" s="361" t="s">
        <v>662</v>
      </c>
      <c r="L23" s="408" t="s">
        <v>198</v>
      </c>
    </row>
    <row r="24" spans="1:12" ht="18">
      <c r="A24" s="2">
        <v>21</v>
      </c>
      <c r="B24" s="3" t="s">
        <v>209</v>
      </c>
      <c r="C24" s="80" t="s">
        <v>59</v>
      </c>
      <c r="D24" s="361">
        <v>7</v>
      </c>
      <c r="E24" s="362">
        <v>0</v>
      </c>
      <c r="F24" s="363">
        <v>1</v>
      </c>
      <c r="G24" s="368">
        <v>1</v>
      </c>
      <c r="H24" s="367"/>
      <c r="I24" s="367">
        <v>0</v>
      </c>
      <c r="J24" s="367">
        <v>0</v>
      </c>
      <c r="K24" s="361" t="s">
        <v>662</v>
      </c>
      <c r="L24" s="408" t="s">
        <v>198</v>
      </c>
    </row>
    <row r="25" spans="1:12" ht="18">
      <c r="A25" s="2">
        <v>22</v>
      </c>
      <c r="B25" s="3" t="s">
        <v>210</v>
      </c>
      <c r="C25" s="80" t="s">
        <v>59</v>
      </c>
      <c r="D25" s="361">
        <v>7</v>
      </c>
      <c r="E25" s="362">
        <v>0</v>
      </c>
      <c r="F25" s="363">
        <v>1</v>
      </c>
      <c r="G25" s="368">
        <v>1</v>
      </c>
      <c r="H25" s="367"/>
      <c r="I25" s="367">
        <v>0</v>
      </c>
      <c r="J25" s="367">
        <v>0</v>
      </c>
      <c r="K25" s="361" t="s">
        <v>662</v>
      </c>
      <c r="L25" s="408" t="s">
        <v>198</v>
      </c>
    </row>
    <row r="26" spans="1:12" ht="36">
      <c r="A26" s="2">
        <v>23</v>
      </c>
      <c r="B26" s="3" t="s">
        <v>211</v>
      </c>
      <c r="C26" s="80" t="s">
        <v>59</v>
      </c>
      <c r="D26" s="361">
        <v>7</v>
      </c>
      <c r="E26" s="362">
        <v>0</v>
      </c>
      <c r="F26" s="363">
        <v>1</v>
      </c>
      <c r="G26" s="368">
        <v>1</v>
      </c>
      <c r="H26" s="367"/>
      <c r="I26" s="367">
        <v>0</v>
      </c>
      <c r="J26" s="367">
        <v>0</v>
      </c>
      <c r="K26" s="361" t="s">
        <v>662</v>
      </c>
      <c r="L26" s="408" t="s">
        <v>212</v>
      </c>
    </row>
    <row r="27" spans="1:12" ht="18">
      <c r="A27" s="2">
        <v>24</v>
      </c>
      <c r="B27" s="3" t="s">
        <v>213</v>
      </c>
      <c r="C27" s="5" t="s">
        <v>214</v>
      </c>
      <c r="D27" s="368">
        <v>8</v>
      </c>
      <c r="E27" s="367">
        <v>0</v>
      </c>
      <c r="F27" s="363">
        <v>1</v>
      </c>
      <c r="G27" s="368">
        <v>50</v>
      </c>
      <c r="H27" s="367"/>
      <c r="I27" s="367">
        <v>0</v>
      </c>
      <c r="J27" s="367">
        <v>0</v>
      </c>
      <c r="K27" s="361" t="s">
        <v>662</v>
      </c>
      <c r="L27" s="408" t="s">
        <v>215</v>
      </c>
    </row>
    <row r="28" spans="1:12" ht="18">
      <c r="A28" s="2">
        <v>25</v>
      </c>
      <c r="B28" s="3" t="s">
        <v>216</v>
      </c>
      <c r="C28" s="5" t="s">
        <v>214</v>
      </c>
      <c r="D28" s="368">
        <v>10</v>
      </c>
      <c r="E28" s="367">
        <v>264000</v>
      </c>
      <c r="F28" s="370">
        <v>1</v>
      </c>
      <c r="G28" s="368">
        <v>88</v>
      </c>
      <c r="H28" s="367">
        <v>264000</v>
      </c>
      <c r="I28" s="367">
        <v>0</v>
      </c>
      <c r="J28" s="367">
        <v>0</v>
      </c>
      <c r="K28" s="361" t="s">
        <v>662</v>
      </c>
      <c r="L28" s="408" t="s">
        <v>215</v>
      </c>
    </row>
    <row r="29" spans="1:12" ht="18">
      <c r="A29" s="2">
        <v>26</v>
      </c>
      <c r="B29" s="3" t="s">
        <v>95</v>
      </c>
      <c r="C29" s="80" t="s">
        <v>59</v>
      </c>
      <c r="D29" s="361">
        <v>5</v>
      </c>
      <c r="E29" s="362">
        <v>0</v>
      </c>
      <c r="F29" s="363">
        <v>1</v>
      </c>
      <c r="G29" s="368">
        <v>1</v>
      </c>
      <c r="H29" s="367"/>
      <c r="I29" s="367">
        <v>0</v>
      </c>
      <c r="J29" s="367">
        <v>0</v>
      </c>
      <c r="K29" s="361" t="s">
        <v>662</v>
      </c>
      <c r="L29" s="408" t="s">
        <v>217</v>
      </c>
    </row>
    <row r="30" spans="1:12" ht="18">
      <c r="A30" s="2">
        <v>27</v>
      </c>
      <c r="B30" s="3" t="s">
        <v>218</v>
      </c>
      <c r="C30" s="80" t="s">
        <v>59</v>
      </c>
      <c r="D30" s="361">
        <v>8</v>
      </c>
      <c r="E30" s="362">
        <v>540000</v>
      </c>
      <c r="F30" s="415">
        <v>0.875</v>
      </c>
      <c r="G30" s="368">
        <v>1</v>
      </c>
      <c r="H30" s="367">
        <v>472500</v>
      </c>
      <c r="I30" s="367">
        <v>67500</v>
      </c>
      <c r="J30" s="367">
        <v>67500</v>
      </c>
      <c r="K30" s="361" t="s">
        <v>662</v>
      </c>
      <c r="L30" s="408" t="s">
        <v>148</v>
      </c>
    </row>
    <row r="31" spans="1:12" ht="18">
      <c r="A31" s="2">
        <v>28</v>
      </c>
      <c r="B31" s="3" t="s">
        <v>219</v>
      </c>
      <c r="C31" s="80" t="s">
        <v>59</v>
      </c>
      <c r="D31" s="361">
        <v>10</v>
      </c>
      <c r="E31" s="362">
        <v>30000</v>
      </c>
      <c r="F31" s="363">
        <v>0.6</v>
      </c>
      <c r="G31" s="368">
        <v>1</v>
      </c>
      <c r="H31" s="367">
        <v>18000</v>
      </c>
      <c r="I31" s="367">
        <v>12000</v>
      </c>
      <c r="J31" s="367">
        <v>12000</v>
      </c>
      <c r="K31" s="361" t="s">
        <v>622</v>
      </c>
      <c r="L31" s="408" t="s">
        <v>220</v>
      </c>
    </row>
    <row r="32" spans="1:12" ht="18">
      <c r="A32" s="2">
        <v>29</v>
      </c>
      <c r="B32" s="3" t="s">
        <v>171</v>
      </c>
      <c r="C32" s="80" t="s">
        <v>59</v>
      </c>
      <c r="D32" s="361">
        <v>10</v>
      </c>
      <c r="E32" s="362">
        <v>70800</v>
      </c>
      <c r="F32" s="363">
        <v>0.6</v>
      </c>
      <c r="G32" s="368">
        <v>6</v>
      </c>
      <c r="H32" s="367">
        <v>42480</v>
      </c>
      <c r="I32" s="367">
        <v>4720</v>
      </c>
      <c r="J32" s="367">
        <v>28320</v>
      </c>
      <c r="K32" s="361" t="s">
        <v>622</v>
      </c>
      <c r="L32" s="408" t="s">
        <v>220</v>
      </c>
    </row>
    <row r="33" spans="1:12" ht="36">
      <c r="A33" s="2">
        <v>30</v>
      </c>
      <c r="B33" s="3" t="s">
        <v>221</v>
      </c>
      <c r="C33" s="80" t="s">
        <v>59</v>
      </c>
      <c r="D33" s="364">
        <v>7</v>
      </c>
      <c r="E33" s="380">
        <v>102000</v>
      </c>
      <c r="F33" s="382">
        <v>0.85699999999999998</v>
      </c>
      <c r="G33" s="364">
        <v>1</v>
      </c>
      <c r="H33" s="380">
        <v>87414</v>
      </c>
      <c r="I33" s="380">
        <v>14586</v>
      </c>
      <c r="J33" s="380">
        <v>14586</v>
      </c>
      <c r="K33" s="364" t="s">
        <v>622</v>
      </c>
      <c r="L33" s="411" t="s">
        <v>220</v>
      </c>
    </row>
    <row r="34" spans="1:12" ht="18">
      <c r="A34" s="2">
        <v>31</v>
      </c>
      <c r="B34" s="3" t="s">
        <v>222</v>
      </c>
      <c r="C34" s="80" t="s">
        <v>59</v>
      </c>
      <c r="D34" s="361">
        <v>8</v>
      </c>
      <c r="E34" s="362">
        <v>100000</v>
      </c>
      <c r="F34" s="415">
        <v>0.125</v>
      </c>
      <c r="G34" s="368">
        <v>1</v>
      </c>
      <c r="H34" s="367">
        <v>12500</v>
      </c>
      <c r="I34" s="367">
        <v>87500</v>
      </c>
      <c r="J34" s="367">
        <v>87500</v>
      </c>
      <c r="K34" s="361" t="s">
        <v>631</v>
      </c>
      <c r="L34" s="408" t="s">
        <v>223</v>
      </c>
    </row>
    <row r="35" spans="1:12" ht="42.75">
      <c r="A35" s="2">
        <v>32</v>
      </c>
      <c r="B35" s="3" t="s">
        <v>161</v>
      </c>
      <c r="C35" s="80" t="s">
        <v>59</v>
      </c>
      <c r="D35" s="361"/>
      <c r="E35" s="362"/>
      <c r="F35" s="361"/>
      <c r="G35" s="368">
        <v>1</v>
      </c>
      <c r="H35" s="367"/>
      <c r="I35" s="367"/>
      <c r="J35" s="367"/>
      <c r="K35" s="361" t="s">
        <v>224</v>
      </c>
      <c r="L35" s="408"/>
    </row>
    <row r="36" spans="1:12" ht="54">
      <c r="A36" s="2">
        <v>33</v>
      </c>
      <c r="B36" s="3" t="s">
        <v>225</v>
      </c>
      <c r="C36" s="80" t="s">
        <v>59</v>
      </c>
      <c r="D36" s="361"/>
      <c r="E36" s="362"/>
      <c r="F36" s="361"/>
      <c r="G36" s="368">
        <v>1</v>
      </c>
      <c r="H36" s="367"/>
      <c r="I36" s="367"/>
      <c r="J36" s="367"/>
      <c r="K36" s="361" t="s">
        <v>224</v>
      </c>
      <c r="L36" s="408"/>
    </row>
    <row r="37" spans="1:12" ht="36">
      <c r="A37" s="2">
        <v>34</v>
      </c>
      <c r="B37" s="90" t="s">
        <v>819</v>
      </c>
      <c r="C37" s="91" t="s">
        <v>59</v>
      </c>
      <c r="D37" s="361">
        <v>50</v>
      </c>
      <c r="E37" s="362"/>
      <c r="F37" s="361"/>
      <c r="G37" s="368">
        <v>91</v>
      </c>
      <c r="H37" s="367"/>
      <c r="I37" s="367"/>
      <c r="J37" s="367"/>
      <c r="K37" s="361"/>
      <c r="L37" s="365" t="s">
        <v>826</v>
      </c>
    </row>
    <row r="38" spans="1:12" ht="36">
      <c r="A38" s="2">
        <v>35</v>
      </c>
      <c r="B38" s="90" t="s">
        <v>819</v>
      </c>
      <c r="C38" s="91" t="s">
        <v>59</v>
      </c>
      <c r="D38" s="364">
        <v>50</v>
      </c>
      <c r="E38" s="380">
        <v>1615145</v>
      </c>
      <c r="F38" s="366">
        <v>0.02</v>
      </c>
      <c r="G38" s="364">
        <v>15</v>
      </c>
      <c r="H38" s="380">
        <v>32303</v>
      </c>
      <c r="I38" s="380">
        <v>105523</v>
      </c>
      <c r="J38" s="380">
        <v>1582842</v>
      </c>
      <c r="K38" s="361"/>
      <c r="L38" s="365" t="s">
        <v>223</v>
      </c>
    </row>
    <row r="39" spans="1:12" ht="30">
      <c r="A39" s="2">
        <v>36</v>
      </c>
      <c r="B39" s="302" t="s">
        <v>144</v>
      </c>
      <c r="C39" s="8" t="s">
        <v>59</v>
      </c>
      <c r="D39" s="361">
        <v>30</v>
      </c>
      <c r="E39" s="362">
        <v>2100000</v>
      </c>
      <c r="F39" s="366">
        <v>0</v>
      </c>
      <c r="G39" s="361">
        <v>1</v>
      </c>
      <c r="H39" s="362"/>
      <c r="I39" s="362">
        <v>2100000</v>
      </c>
      <c r="J39" s="362">
        <v>2100000</v>
      </c>
      <c r="K39" s="364" t="s">
        <v>631</v>
      </c>
      <c r="L39" s="365" t="s">
        <v>870</v>
      </c>
    </row>
    <row r="40" spans="1:12" ht="30">
      <c r="A40" s="2">
        <v>37</v>
      </c>
      <c r="B40" s="304" t="s">
        <v>877</v>
      </c>
      <c r="C40" s="8" t="s">
        <v>59</v>
      </c>
      <c r="D40" s="361"/>
      <c r="E40" s="362">
        <v>32000</v>
      </c>
      <c r="F40" s="366">
        <v>0</v>
      </c>
      <c r="G40" s="368">
        <v>1</v>
      </c>
      <c r="H40" s="367"/>
      <c r="I40" s="367">
        <v>32000</v>
      </c>
      <c r="J40" s="367">
        <v>32000</v>
      </c>
      <c r="K40" s="364" t="s">
        <v>631</v>
      </c>
      <c r="L40" s="365" t="s">
        <v>870</v>
      </c>
    </row>
    <row r="41" spans="1:12" ht="30">
      <c r="A41" s="2">
        <v>38</v>
      </c>
      <c r="B41" s="304" t="s">
        <v>878</v>
      </c>
      <c r="C41" s="8" t="s">
        <v>59</v>
      </c>
      <c r="D41" s="361"/>
      <c r="E41" s="362">
        <v>32000</v>
      </c>
      <c r="F41" s="366">
        <v>0</v>
      </c>
      <c r="G41" s="368">
        <v>1</v>
      </c>
      <c r="H41" s="367"/>
      <c r="I41" s="367">
        <v>32000</v>
      </c>
      <c r="J41" s="367">
        <v>32000</v>
      </c>
      <c r="K41" s="364" t="s">
        <v>631</v>
      </c>
      <c r="L41" s="365" t="s">
        <v>870</v>
      </c>
    </row>
    <row r="42" spans="1:12" ht="30">
      <c r="A42" s="2">
        <v>39</v>
      </c>
      <c r="B42" s="304" t="s">
        <v>879</v>
      </c>
      <c r="C42" s="8" t="s">
        <v>59</v>
      </c>
      <c r="D42" s="361"/>
      <c r="E42" s="362">
        <v>455000</v>
      </c>
      <c r="F42" s="366">
        <v>0</v>
      </c>
      <c r="G42" s="368">
        <v>13</v>
      </c>
      <c r="H42" s="367"/>
      <c r="I42" s="367">
        <v>35000</v>
      </c>
      <c r="J42" s="367">
        <v>455000</v>
      </c>
      <c r="K42" s="364" t="s">
        <v>631</v>
      </c>
      <c r="L42" s="365" t="s">
        <v>870</v>
      </c>
    </row>
    <row r="43" spans="1:12" ht="30">
      <c r="A43" s="2">
        <v>40</v>
      </c>
      <c r="B43" s="304" t="s">
        <v>880</v>
      </c>
      <c r="C43" s="8" t="s">
        <v>59</v>
      </c>
      <c r="D43" s="361"/>
      <c r="E43" s="362">
        <v>264000</v>
      </c>
      <c r="F43" s="366">
        <v>0</v>
      </c>
      <c r="G43" s="368">
        <v>8</v>
      </c>
      <c r="H43" s="367"/>
      <c r="I43" s="367">
        <v>33000</v>
      </c>
      <c r="J43" s="367">
        <v>264000</v>
      </c>
      <c r="K43" s="364" t="s">
        <v>631</v>
      </c>
      <c r="L43" s="365" t="s">
        <v>870</v>
      </c>
    </row>
    <row r="44" spans="1:12" ht="30">
      <c r="A44" s="2">
        <v>41</v>
      </c>
      <c r="B44" s="304" t="s">
        <v>881</v>
      </c>
      <c r="C44" s="8" t="s">
        <v>59</v>
      </c>
      <c r="D44" s="361"/>
      <c r="E44" s="362">
        <v>128000</v>
      </c>
      <c r="F44" s="366">
        <v>0</v>
      </c>
      <c r="G44" s="368">
        <v>4</v>
      </c>
      <c r="H44" s="367"/>
      <c r="I44" s="367">
        <v>32000</v>
      </c>
      <c r="J44" s="367">
        <v>128000</v>
      </c>
      <c r="K44" s="364" t="s">
        <v>631</v>
      </c>
      <c r="L44" s="365" t="s">
        <v>870</v>
      </c>
    </row>
    <row r="45" spans="1:12" ht="30">
      <c r="A45" s="2">
        <v>42</v>
      </c>
      <c r="B45" s="304" t="s">
        <v>882</v>
      </c>
      <c r="C45" s="8" t="s">
        <v>59</v>
      </c>
      <c r="D45" s="361"/>
      <c r="E45" s="362">
        <v>70000</v>
      </c>
      <c r="F45" s="366">
        <v>0</v>
      </c>
      <c r="G45" s="368">
        <v>1</v>
      </c>
      <c r="H45" s="367"/>
      <c r="I45" s="367">
        <v>70000</v>
      </c>
      <c r="J45" s="367">
        <v>70000</v>
      </c>
      <c r="K45" s="364" t="s">
        <v>631</v>
      </c>
      <c r="L45" s="365" t="s">
        <v>870</v>
      </c>
    </row>
    <row r="46" spans="1:12" ht="25.5">
      <c r="A46" s="2">
        <v>43</v>
      </c>
      <c r="B46" s="296" t="s">
        <v>868</v>
      </c>
      <c r="C46" s="522" t="s">
        <v>59</v>
      </c>
      <c r="D46" s="34">
        <v>7</v>
      </c>
      <c r="E46" s="34">
        <v>5500</v>
      </c>
      <c r="F46" s="336">
        <v>0</v>
      </c>
      <c r="G46" s="46">
        <v>1</v>
      </c>
      <c r="H46" s="46">
        <v>0</v>
      </c>
      <c r="I46" s="34">
        <v>5500</v>
      </c>
      <c r="J46" s="34">
        <v>5500</v>
      </c>
      <c r="K46" s="274" t="s">
        <v>663</v>
      </c>
      <c r="L46" s="100" t="s">
        <v>870</v>
      </c>
    </row>
    <row r="47" spans="1:12" ht="18">
      <c r="A47" s="2"/>
      <c r="B47" s="3"/>
      <c r="C47" s="80"/>
      <c r="D47" s="361"/>
      <c r="E47" s="362"/>
      <c r="F47" s="361"/>
      <c r="G47" s="368"/>
      <c r="H47" s="367"/>
      <c r="I47" s="367"/>
      <c r="J47" s="367"/>
      <c r="K47" s="361"/>
      <c r="L47" s="408"/>
    </row>
    <row r="48" spans="1:12" ht="18">
      <c r="A48" s="93"/>
      <c r="B48" s="94" t="s">
        <v>108</v>
      </c>
      <c r="C48" s="95"/>
      <c r="D48" s="413"/>
      <c r="E48" s="413"/>
      <c r="F48" s="413"/>
      <c r="G48" s="413"/>
      <c r="H48" s="387"/>
      <c r="I48" s="413"/>
      <c r="J48" s="387">
        <f>SUBTOTAL(109,J4:J46)</f>
        <v>19715984</v>
      </c>
      <c r="K48" s="413"/>
      <c r="L48" s="414"/>
    </row>
    <row r="50" spans="3:9" ht="35.25" customHeight="1">
      <c r="C50" s="623" t="s">
        <v>1046</v>
      </c>
      <c r="D50" s="623"/>
      <c r="E50" s="623"/>
      <c r="F50" s="623"/>
      <c r="G50" s="619"/>
      <c r="H50"/>
      <c r="I50" s="617" t="s">
        <v>1047</v>
      </c>
    </row>
  </sheetData>
  <mergeCells count="3">
    <mergeCell ref="A2:L2"/>
    <mergeCell ref="J1:L1"/>
    <mergeCell ref="C50:F50"/>
  </mergeCells>
  <pageMargins left="0.7" right="0.7" top="0.75" bottom="0.75" header="0.3" footer="0.3"/>
  <pageSetup paperSize="9" scale="78" orientation="landscape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50"/>
  <sheetViews>
    <sheetView topLeftCell="A16" workbookViewId="0">
      <selection activeCell="C50" sqref="C50:I50"/>
    </sheetView>
  </sheetViews>
  <sheetFormatPr defaultRowHeight="15"/>
  <cols>
    <col min="1" max="1" width="4.85546875" customWidth="1"/>
    <col min="2" max="2" width="21.42578125" customWidth="1"/>
    <col min="3" max="4" width="11.42578125" customWidth="1"/>
    <col min="5" max="5" width="14" customWidth="1"/>
    <col min="6" max="6" width="11.42578125" customWidth="1"/>
    <col min="7" max="7" width="9.5703125" customWidth="1"/>
    <col min="8" max="8" width="13.28515625" customWidth="1"/>
    <col min="9" max="9" width="17.42578125" bestFit="1" customWidth="1"/>
    <col min="10" max="10" width="20" bestFit="1" customWidth="1"/>
    <col min="11" max="11" width="24.28515625" customWidth="1"/>
    <col min="12" max="12" width="11.5703125" customWidth="1"/>
  </cols>
  <sheetData>
    <row r="1" spans="1:12" ht="65.25" customHeight="1">
      <c r="K1" s="622" t="s">
        <v>1037</v>
      </c>
      <c r="L1" s="622"/>
    </row>
    <row r="2" spans="1:12" ht="48.75" customHeight="1">
      <c r="B2" s="625" t="s">
        <v>917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</row>
    <row r="3" spans="1:12" ht="76.5" customHeight="1">
      <c r="A3" s="150" t="s">
        <v>32</v>
      </c>
      <c r="B3" s="151" t="s">
        <v>52</v>
      </c>
      <c r="C3" s="151" t="s">
        <v>51</v>
      </c>
      <c r="D3" s="151" t="s">
        <v>28</v>
      </c>
      <c r="E3" s="152" t="s">
        <v>513</v>
      </c>
      <c r="F3" s="152" t="s">
        <v>824</v>
      </c>
      <c r="G3" s="151" t="s">
        <v>82</v>
      </c>
      <c r="H3" s="229" t="s">
        <v>899</v>
      </c>
      <c r="I3" s="151" t="s">
        <v>55</v>
      </c>
      <c r="J3" s="151" t="s">
        <v>556</v>
      </c>
      <c r="K3" s="153" t="s">
        <v>57</v>
      </c>
      <c r="L3" s="154" t="s">
        <v>27</v>
      </c>
    </row>
    <row r="4" spans="1:12" ht="30">
      <c r="A4" s="155">
        <v>1</v>
      </c>
      <c r="B4" s="499" t="s">
        <v>164</v>
      </c>
      <c r="C4" s="156" t="s">
        <v>59</v>
      </c>
      <c r="D4" s="347">
        <v>80</v>
      </c>
      <c r="E4" s="346">
        <v>43433712</v>
      </c>
      <c r="F4" s="566">
        <v>0.8276</v>
      </c>
      <c r="G4" s="347">
        <v>1</v>
      </c>
      <c r="H4" s="346">
        <f>+Таблица17[[#This Row],[Ընդամենը սկզբնական արժեք]]-Таблица17[[#This Row],[Հաշվեկշռային ընդհանուր]]</f>
        <v>35945879</v>
      </c>
      <c r="I4" s="346">
        <v>7487833</v>
      </c>
      <c r="J4" s="346">
        <v>7487833</v>
      </c>
      <c r="K4" s="347" t="s">
        <v>274</v>
      </c>
      <c r="L4" s="418">
        <v>1965</v>
      </c>
    </row>
    <row r="5" spans="1:12" ht="18">
      <c r="A5" s="155">
        <v>2</v>
      </c>
      <c r="B5" s="157" t="s">
        <v>533</v>
      </c>
      <c r="C5" s="156" t="s">
        <v>59</v>
      </c>
      <c r="D5" s="347">
        <v>80</v>
      </c>
      <c r="E5" s="346">
        <v>68624400</v>
      </c>
      <c r="F5" s="566">
        <v>0.97899999999999998</v>
      </c>
      <c r="G5" s="347">
        <v>5</v>
      </c>
      <c r="H5" s="346">
        <f>+Таблица17[[#This Row],[Ընդամենը սկզբնական արժեք]]-Таблица17[[#This Row],[Հաշվեկշռային ընդհանուր]]</f>
        <v>67184935</v>
      </c>
      <c r="I5" s="346">
        <v>1439465</v>
      </c>
      <c r="J5" s="346">
        <v>1439465</v>
      </c>
      <c r="K5" s="347" t="s">
        <v>558</v>
      </c>
      <c r="L5" s="418">
        <v>1965</v>
      </c>
    </row>
    <row r="6" spans="1:12" ht="28.5">
      <c r="A6" s="155">
        <v>3</v>
      </c>
      <c r="B6" s="157" t="s">
        <v>534</v>
      </c>
      <c r="C6" s="156" t="s">
        <v>59</v>
      </c>
      <c r="D6" s="347">
        <v>40</v>
      </c>
      <c r="E6" s="346">
        <v>0</v>
      </c>
      <c r="F6" s="349">
        <v>1</v>
      </c>
      <c r="G6" s="347">
        <v>1</v>
      </c>
      <c r="H6" s="346"/>
      <c r="I6" s="346">
        <v>0</v>
      </c>
      <c r="J6" s="346">
        <v>0</v>
      </c>
      <c r="K6" s="347" t="s">
        <v>85</v>
      </c>
      <c r="L6" s="418">
        <v>1975</v>
      </c>
    </row>
    <row r="7" spans="1:12" ht="18">
      <c r="A7" s="155">
        <v>4</v>
      </c>
      <c r="B7" s="157" t="s">
        <v>535</v>
      </c>
      <c r="C7" s="156" t="s">
        <v>138</v>
      </c>
      <c r="D7" s="347">
        <v>30</v>
      </c>
      <c r="E7" s="346">
        <v>0</v>
      </c>
      <c r="F7" s="349">
        <v>1</v>
      </c>
      <c r="G7" s="347">
        <v>7</v>
      </c>
      <c r="H7" s="346"/>
      <c r="I7" s="346">
        <v>0</v>
      </c>
      <c r="J7" s="346">
        <v>0</v>
      </c>
      <c r="K7" s="347" t="s">
        <v>636</v>
      </c>
      <c r="L7" s="418">
        <v>1960</v>
      </c>
    </row>
    <row r="8" spans="1:12" ht="18">
      <c r="A8" s="155">
        <v>5</v>
      </c>
      <c r="B8" s="157" t="s">
        <v>536</v>
      </c>
      <c r="C8" s="156" t="s">
        <v>59</v>
      </c>
      <c r="D8" s="347"/>
      <c r="E8" s="346"/>
      <c r="F8" s="349">
        <v>1</v>
      </c>
      <c r="G8" s="347">
        <v>1</v>
      </c>
      <c r="H8" s="346"/>
      <c r="I8" s="346">
        <v>0</v>
      </c>
      <c r="J8" s="346">
        <v>0</v>
      </c>
      <c r="K8" s="347" t="s">
        <v>614</v>
      </c>
      <c r="L8" s="418">
        <v>1970</v>
      </c>
    </row>
    <row r="9" spans="1:12" ht="36">
      <c r="A9" s="155">
        <v>6</v>
      </c>
      <c r="B9" s="157" t="s">
        <v>557</v>
      </c>
      <c r="C9" s="156" t="s">
        <v>59</v>
      </c>
      <c r="D9" s="347">
        <v>10</v>
      </c>
      <c r="E9" s="346">
        <v>1600000</v>
      </c>
      <c r="F9" s="349">
        <v>0.5</v>
      </c>
      <c r="G9" s="347">
        <v>1</v>
      </c>
      <c r="H9" s="346">
        <v>800000</v>
      </c>
      <c r="I9" s="346">
        <v>800000</v>
      </c>
      <c r="J9" s="346">
        <v>800000</v>
      </c>
      <c r="K9" s="347" t="s">
        <v>631</v>
      </c>
      <c r="L9" s="418">
        <v>2015</v>
      </c>
    </row>
    <row r="10" spans="1:12" ht="18">
      <c r="A10" s="155">
        <v>7</v>
      </c>
      <c r="B10" s="73" t="s">
        <v>537</v>
      </c>
      <c r="C10" s="158" t="s">
        <v>59</v>
      </c>
      <c r="D10" s="354"/>
      <c r="E10" s="355"/>
      <c r="F10" s="354"/>
      <c r="G10" s="429">
        <v>1</v>
      </c>
      <c r="H10" s="355"/>
      <c r="I10" s="428">
        <v>115425</v>
      </c>
      <c r="J10" s="428">
        <v>115425</v>
      </c>
      <c r="K10" s="429" t="s">
        <v>538</v>
      </c>
      <c r="L10" s="430">
        <v>1970</v>
      </c>
    </row>
    <row r="11" spans="1:12" ht="36">
      <c r="A11" s="155">
        <v>8</v>
      </c>
      <c r="B11" s="157" t="s">
        <v>70</v>
      </c>
      <c r="C11" s="156" t="s">
        <v>59</v>
      </c>
      <c r="D11" s="347">
        <v>10</v>
      </c>
      <c r="E11" s="346">
        <v>0</v>
      </c>
      <c r="F11" s="349">
        <v>1</v>
      </c>
      <c r="G11" s="347">
        <v>2</v>
      </c>
      <c r="H11" s="346"/>
      <c r="I11" s="346">
        <v>0</v>
      </c>
      <c r="J11" s="346">
        <v>0</v>
      </c>
      <c r="K11" s="347" t="s">
        <v>614</v>
      </c>
      <c r="L11" s="418">
        <v>2001</v>
      </c>
    </row>
    <row r="12" spans="1:12" ht="18">
      <c r="A12" s="155">
        <v>9</v>
      </c>
      <c r="B12" s="157" t="s">
        <v>126</v>
      </c>
      <c r="C12" s="156" t="s">
        <v>59</v>
      </c>
      <c r="D12" s="347">
        <v>10</v>
      </c>
      <c r="E12" s="346">
        <v>0</v>
      </c>
      <c r="F12" s="349">
        <v>1</v>
      </c>
      <c r="G12" s="347">
        <v>2</v>
      </c>
      <c r="H12" s="346"/>
      <c r="I12" s="346">
        <v>0</v>
      </c>
      <c r="J12" s="346">
        <v>0</v>
      </c>
      <c r="K12" s="347" t="s">
        <v>614</v>
      </c>
      <c r="L12" s="418">
        <v>2008</v>
      </c>
    </row>
    <row r="13" spans="1:12" ht="18">
      <c r="A13" s="155">
        <v>10</v>
      </c>
      <c r="B13" s="157" t="s">
        <v>539</v>
      </c>
      <c r="C13" s="156" t="s">
        <v>59</v>
      </c>
      <c r="D13" s="347">
        <v>5</v>
      </c>
      <c r="E13" s="346">
        <v>0</v>
      </c>
      <c r="F13" s="349">
        <v>1</v>
      </c>
      <c r="G13" s="347">
        <v>1</v>
      </c>
      <c r="H13" s="346"/>
      <c r="I13" s="346">
        <v>0</v>
      </c>
      <c r="J13" s="346">
        <v>0</v>
      </c>
      <c r="K13" s="347" t="s">
        <v>614</v>
      </c>
      <c r="L13" s="418">
        <v>1998</v>
      </c>
    </row>
    <row r="14" spans="1:12" ht="54">
      <c r="A14" s="155">
        <v>11</v>
      </c>
      <c r="B14" s="157" t="s">
        <v>541</v>
      </c>
      <c r="C14" s="156" t="s">
        <v>59</v>
      </c>
      <c r="D14" s="347">
        <v>100</v>
      </c>
      <c r="E14" s="346">
        <v>1000000</v>
      </c>
      <c r="F14" s="349">
        <v>0.4</v>
      </c>
      <c r="G14" s="347">
        <v>2</v>
      </c>
      <c r="H14" s="346">
        <v>400000</v>
      </c>
      <c r="I14" s="346">
        <v>300000</v>
      </c>
      <c r="J14" s="346">
        <v>600000</v>
      </c>
      <c r="K14" s="347" t="s">
        <v>561</v>
      </c>
      <c r="L14" s="418">
        <v>1980</v>
      </c>
    </row>
    <row r="15" spans="1:12" ht="54">
      <c r="A15" s="155">
        <v>12</v>
      </c>
      <c r="B15" s="159" t="s">
        <v>542</v>
      </c>
      <c r="C15" s="160" t="s">
        <v>59</v>
      </c>
      <c r="D15" s="352">
        <v>10</v>
      </c>
      <c r="E15" s="353"/>
      <c r="F15" s="431">
        <v>0.3</v>
      </c>
      <c r="G15" s="352">
        <v>1</v>
      </c>
      <c r="H15" s="353"/>
      <c r="I15" s="353">
        <v>257143</v>
      </c>
      <c r="J15" s="353">
        <v>257143</v>
      </c>
      <c r="K15" s="352" t="s">
        <v>68</v>
      </c>
      <c r="L15" s="420">
        <v>2017</v>
      </c>
    </row>
    <row r="16" spans="1:12" ht="36">
      <c r="A16" s="155">
        <v>13</v>
      </c>
      <c r="B16" s="73" t="s">
        <v>543</v>
      </c>
      <c r="C16" s="158" t="s">
        <v>59</v>
      </c>
      <c r="D16" s="354"/>
      <c r="E16" s="355"/>
      <c r="F16" s="354"/>
      <c r="G16" s="354">
        <v>1</v>
      </c>
      <c r="H16" s="355"/>
      <c r="I16" s="355" t="s">
        <v>40</v>
      </c>
      <c r="J16" s="355" t="s">
        <v>40</v>
      </c>
      <c r="K16" s="354" t="s">
        <v>68</v>
      </c>
      <c r="L16" s="419">
        <v>1970</v>
      </c>
    </row>
    <row r="17" spans="1:12" ht="18">
      <c r="A17" s="155">
        <v>14</v>
      </c>
      <c r="B17" s="159" t="s">
        <v>129</v>
      </c>
      <c r="C17" s="160" t="s">
        <v>59</v>
      </c>
      <c r="D17" s="352"/>
      <c r="E17" s="353"/>
      <c r="F17" s="352"/>
      <c r="G17" s="352">
        <v>2</v>
      </c>
      <c r="H17" s="353"/>
      <c r="I17" s="353" t="s">
        <v>40</v>
      </c>
      <c r="J17" s="353" t="s">
        <v>544</v>
      </c>
      <c r="K17" s="352" t="s">
        <v>68</v>
      </c>
      <c r="L17" s="420">
        <v>1955</v>
      </c>
    </row>
    <row r="18" spans="1:12" ht="36">
      <c r="A18" s="155">
        <v>15</v>
      </c>
      <c r="B18" s="73" t="s">
        <v>545</v>
      </c>
      <c r="C18" s="158" t="s">
        <v>59</v>
      </c>
      <c r="D18" s="354">
        <v>80</v>
      </c>
      <c r="E18" s="355">
        <v>360451728</v>
      </c>
      <c r="F18" s="567">
        <v>0.98070000000000002</v>
      </c>
      <c r="G18" s="354">
        <v>14</v>
      </c>
      <c r="H18" s="355">
        <f>+Таблица17[[#This Row],[Ընդամենը սկզբնական արժեք]]-Таблица17[[#This Row],[Հաշվեկշռային ընդհանուր]]</f>
        <v>353481622</v>
      </c>
      <c r="I18" s="355">
        <v>497865</v>
      </c>
      <c r="J18" s="355">
        <v>6970106</v>
      </c>
      <c r="K18" s="354" t="s">
        <v>558</v>
      </c>
      <c r="L18" s="419">
        <v>1989</v>
      </c>
    </row>
    <row r="19" spans="1:12" ht="36">
      <c r="A19" s="155">
        <v>16</v>
      </c>
      <c r="B19" s="157" t="s">
        <v>546</v>
      </c>
      <c r="C19" s="156" t="s">
        <v>138</v>
      </c>
      <c r="D19" s="347">
        <v>40</v>
      </c>
      <c r="E19" s="346">
        <v>32000000</v>
      </c>
      <c r="F19" s="425">
        <v>0.35</v>
      </c>
      <c r="G19" s="347">
        <v>8</v>
      </c>
      <c r="H19" s="346">
        <v>11200000</v>
      </c>
      <c r="I19" s="346">
        <v>2600000</v>
      </c>
      <c r="J19" s="346">
        <v>20800000</v>
      </c>
      <c r="K19" s="347" t="s">
        <v>614</v>
      </c>
      <c r="L19" s="418">
        <v>2006</v>
      </c>
    </row>
    <row r="20" spans="1:12" ht="36">
      <c r="A20" s="155">
        <v>17</v>
      </c>
      <c r="B20" s="73" t="s">
        <v>547</v>
      </c>
      <c r="C20" s="158" t="s">
        <v>59</v>
      </c>
      <c r="D20" s="354"/>
      <c r="E20" s="355"/>
      <c r="F20" s="354"/>
      <c r="G20" s="354">
        <v>3</v>
      </c>
      <c r="H20" s="355"/>
      <c r="I20" s="355" t="s">
        <v>548</v>
      </c>
      <c r="J20" s="355" t="s">
        <v>40</v>
      </c>
      <c r="K20" s="354" t="s">
        <v>549</v>
      </c>
      <c r="L20" s="419">
        <v>1991</v>
      </c>
    </row>
    <row r="21" spans="1:12" ht="18">
      <c r="A21" s="155">
        <v>18</v>
      </c>
      <c r="B21" s="157" t="s">
        <v>95</v>
      </c>
      <c r="C21" s="156" t="s">
        <v>59</v>
      </c>
      <c r="D21" s="347">
        <v>5</v>
      </c>
      <c r="E21" s="346">
        <v>0</v>
      </c>
      <c r="F21" s="349">
        <v>1</v>
      </c>
      <c r="G21" s="347">
        <v>2</v>
      </c>
      <c r="H21" s="346"/>
      <c r="I21" s="346">
        <v>0</v>
      </c>
      <c r="J21" s="346">
        <v>0</v>
      </c>
      <c r="K21" s="347" t="s">
        <v>614</v>
      </c>
      <c r="L21" s="418">
        <v>2013</v>
      </c>
    </row>
    <row r="22" spans="1:12" ht="18">
      <c r="A22" s="155">
        <v>19</v>
      </c>
      <c r="B22" s="157" t="s">
        <v>96</v>
      </c>
      <c r="C22" s="156" t="s">
        <v>59</v>
      </c>
      <c r="D22" s="347">
        <v>7</v>
      </c>
      <c r="E22" s="346">
        <v>108000</v>
      </c>
      <c r="F22" s="425">
        <v>1</v>
      </c>
      <c r="G22" s="347">
        <v>2</v>
      </c>
      <c r="H22" s="346">
        <v>108000</v>
      </c>
      <c r="I22" s="346">
        <v>0</v>
      </c>
      <c r="J22" s="346">
        <v>0</v>
      </c>
      <c r="K22" s="347" t="s">
        <v>614</v>
      </c>
      <c r="L22" s="418">
        <v>2013</v>
      </c>
    </row>
    <row r="23" spans="1:12" ht="18">
      <c r="A23" s="155">
        <v>20</v>
      </c>
      <c r="B23" s="157" t="s">
        <v>550</v>
      </c>
      <c r="C23" s="156" t="s">
        <v>59</v>
      </c>
      <c r="D23" s="347">
        <v>7</v>
      </c>
      <c r="E23" s="346">
        <v>35000</v>
      </c>
      <c r="F23" s="425">
        <v>1</v>
      </c>
      <c r="G23" s="347">
        <v>1</v>
      </c>
      <c r="H23" s="346">
        <v>35000</v>
      </c>
      <c r="I23" s="346">
        <v>0</v>
      </c>
      <c r="J23" s="346">
        <v>0</v>
      </c>
      <c r="K23" s="347" t="s">
        <v>614</v>
      </c>
      <c r="L23" s="418">
        <v>2013</v>
      </c>
    </row>
    <row r="24" spans="1:12" ht="36">
      <c r="A24" s="155">
        <v>21</v>
      </c>
      <c r="B24" s="73" t="s">
        <v>849</v>
      </c>
      <c r="C24" s="158" t="s">
        <v>59</v>
      </c>
      <c r="D24" s="354"/>
      <c r="E24" s="355"/>
      <c r="F24" s="354"/>
      <c r="G24" s="354">
        <v>8</v>
      </c>
      <c r="H24" s="355"/>
      <c r="I24" s="355"/>
      <c r="J24" s="355"/>
      <c r="K24" s="417"/>
      <c r="L24" s="419"/>
    </row>
    <row r="25" spans="1:12" ht="36">
      <c r="A25" s="155">
        <v>22</v>
      </c>
      <c r="B25" s="157" t="s">
        <v>551</v>
      </c>
      <c r="C25" s="156" t="s">
        <v>59</v>
      </c>
      <c r="D25" s="347">
        <v>80</v>
      </c>
      <c r="E25" s="346">
        <v>57060775</v>
      </c>
      <c r="F25" s="566">
        <v>0.98080000000000001</v>
      </c>
      <c r="G25" s="427">
        <v>1</v>
      </c>
      <c r="H25" s="346">
        <f>+Таблица17[[#This Row],[Ընդամենը սկզբնական արժեք]]-Таблица17[[#This Row],[Հաշվեկշռային ընդհանուր]]</f>
        <v>55964037</v>
      </c>
      <c r="I25" s="346">
        <v>1096738</v>
      </c>
      <c r="J25" s="346">
        <v>1096738</v>
      </c>
      <c r="K25" s="347" t="s">
        <v>558</v>
      </c>
      <c r="L25" s="418">
        <v>1978</v>
      </c>
    </row>
    <row r="26" spans="1:12" ht="18">
      <c r="A26" s="155">
        <v>23</v>
      </c>
      <c r="B26" s="157" t="s">
        <v>213</v>
      </c>
      <c r="C26" s="156" t="s">
        <v>59</v>
      </c>
      <c r="D26" s="347">
        <v>8</v>
      </c>
      <c r="E26" s="346">
        <v>27000</v>
      </c>
      <c r="F26" s="357">
        <v>0.375</v>
      </c>
      <c r="G26" s="347">
        <v>2</v>
      </c>
      <c r="H26" s="346">
        <v>10125</v>
      </c>
      <c r="I26" s="448">
        <v>8437.5</v>
      </c>
      <c r="J26" s="346">
        <v>16875</v>
      </c>
      <c r="K26" s="347" t="s">
        <v>561</v>
      </c>
      <c r="L26" s="418">
        <v>2017</v>
      </c>
    </row>
    <row r="27" spans="1:12" ht="18">
      <c r="A27" s="155">
        <v>24</v>
      </c>
      <c r="B27" s="157" t="s">
        <v>275</v>
      </c>
      <c r="C27" s="156" t="s">
        <v>59</v>
      </c>
      <c r="D27" s="347">
        <v>15</v>
      </c>
      <c r="E27" s="346">
        <v>249000</v>
      </c>
      <c r="F27" s="357">
        <v>6.6699999999999995E-2</v>
      </c>
      <c r="G27" s="347">
        <v>1</v>
      </c>
      <c r="H27" s="346">
        <v>16608</v>
      </c>
      <c r="I27" s="346">
        <v>232392</v>
      </c>
      <c r="J27" s="346">
        <v>232392</v>
      </c>
      <c r="K27" s="347" t="s">
        <v>631</v>
      </c>
      <c r="L27" s="418">
        <v>2019</v>
      </c>
    </row>
    <row r="28" spans="1:12" ht="18">
      <c r="A28" s="155">
        <v>25</v>
      </c>
      <c r="B28" s="157" t="s">
        <v>19</v>
      </c>
      <c r="C28" s="156" t="s">
        <v>59</v>
      </c>
      <c r="D28" s="347">
        <v>10</v>
      </c>
      <c r="E28" s="346">
        <v>35000</v>
      </c>
      <c r="F28" s="349">
        <v>0.1</v>
      </c>
      <c r="G28" s="347">
        <v>1</v>
      </c>
      <c r="H28" s="346">
        <v>3500</v>
      </c>
      <c r="I28" s="346">
        <v>31500</v>
      </c>
      <c r="J28" s="346">
        <v>31500</v>
      </c>
      <c r="K28" s="347" t="s">
        <v>631</v>
      </c>
      <c r="L28" s="418">
        <v>2019</v>
      </c>
    </row>
    <row r="29" spans="1:12" ht="18">
      <c r="A29" s="155">
        <v>26</v>
      </c>
      <c r="B29" s="157" t="s">
        <v>20</v>
      </c>
      <c r="C29" s="156" t="s">
        <v>59</v>
      </c>
      <c r="D29" s="347">
        <v>10</v>
      </c>
      <c r="E29" s="346">
        <v>30000</v>
      </c>
      <c r="F29" s="349">
        <v>0.1</v>
      </c>
      <c r="G29" s="347">
        <v>1</v>
      </c>
      <c r="H29" s="346">
        <v>3000</v>
      </c>
      <c r="I29" s="346">
        <v>27000</v>
      </c>
      <c r="J29" s="346">
        <v>27000</v>
      </c>
      <c r="K29" s="347" t="s">
        <v>631</v>
      </c>
      <c r="L29" s="418">
        <v>2019</v>
      </c>
    </row>
    <row r="30" spans="1:12" ht="18">
      <c r="A30" s="155">
        <v>27</v>
      </c>
      <c r="B30" s="157" t="s">
        <v>21</v>
      </c>
      <c r="C30" s="156" t="s">
        <v>59</v>
      </c>
      <c r="D30" s="347">
        <v>10</v>
      </c>
      <c r="E30" s="346">
        <v>25000</v>
      </c>
      <c r="F30" s="349">
        <v>0.1</v>
      </c>
      <c r="G30" s="347">
        <v>1</v>
      </c>
      <c r="H30" s="346">
        <v>2500</v>
      </c>
      <c r="I30" s="346">
        <v>22500</v>
      </c>
      <c r="J30" s="346">
        <v>22500</v>
      </c>
      <c r="K30" s="347" t="s">
        <v>631</v>
      </c>
      <c r="L30" s="418">
        <v>2019</v>
      </c>
    </row>
    <row r="31" spans="1:12" ht="18">
      <c r="A31" s="155">
        <v>28</v>
      </c>
      <c r="B31" s="157" t="s">
        <v>22</v>
      </c>
      <c r="C31" s="156" t="s">
        <v>59</v>
      </c>
      <c r="D31" s="347">
        <v>10</v>
      </c>
      <c r="E31" s="346">
        <v>40000</v>
      </c>
      <c r="F31" s="349">
        <v>0.1</v>
      </c>
      <c r="G31" s="347">
        <v>10</v>
      </c>
      <c r="H31" s="346">
        <v>4000</v>
      </c>
      <c r="I31" s="346">
        <v>3600</v>
      </c>
      <c r="J31" s="346">
        <v>36000</v>
      </c>
      <c r="K31" s="347" t="s">
        <v>631</v>
      </c>
      <c r="L31" s="418">
        <v>2019</v>
      </c>
    </row>
    <row r="32" spans="1:12" ht="36">
      <c r="A32" s="155">
        <v>29</v>
      </c>
      <c r="B32" s="157" t="s">
        <v>819</v>
      </c>
      <c r="C32" s="156" t="s">
        <v>59</v>
      </c>
      <c r="D32" s="347">
        <v>50</v>
      </c>
      <c r="E32" s="346"/>
      <c r="F32" s="347"/>
      <c r="G32" s="347">
        <v>80</v>
      </c>
      <c r="H32" s="346"/>
      <c r="I32" s="346"/>
      <c r="J32" s="346"/>
      <c r="K32" s="416"/>
      <c r="L32" s="418"/>
    </row>
    <row r="33" spans="1:12" ht="36">
      <c r="A33" s="155">
        <v>30</v>
      </c>
      <c r="B33" s="157" t="s">
        <v>819</v>
      </c>
      <c r="C33" s="156" t="s">
        <v>59</v>
      </c>
      <c r="D33" s="347">
        <v>50</v>
      </c>
      <c r="E33" s="346">
        <v>3128655</v>
      </c>
      <c r="F33" s="349">
        <v>0.02</v>
      </c>
      <c r="G33" s="347">
        <v>29</v>
      </c>
      <c r="H33" s="346">
        <v>62573</v>
      </c>
      <c r="I33" s="346">
        <v>105727</v>
      </c>
      <c r="J33" s="346">
        <v>3066082</v>
      </c>
      <c r="K33" s="347" t="s">
        <v>631</v>
      </c>
      <c r="L33" s="418">
        <v>2019</v>
      </c>
    </row>
    <row r="34" spans="1:12" ht="18">
      <c r="A34" s="155">
        <v>31</v>
      </c>
      <c r="B34" s="157" t="s">
        <v>368</v>
      </c>
      <c r="C34" s="156" t="s">
        <v>59</v>
      </c>
      <c r="D34" s="347">
        <v>10</v>
      </c>
      <c r="E34" s="346">
        <v>0</v>
      </c>
      <c r="F34" s="349">
        <v>1</v>
      </c>
      <c r="G34" s="347">
        <v>1</v>
      </c>
      <c r="H34" s="346"/>
      <c r="I34" s="346">
        <v>0</v>
      </c>
      <c r="J34" s="346">
        <v>0</v>
      </c>
      <c r="K34" s="347" t="s">
        <v>561</v>
      </c>
      <c r="L34" s="418">
        <v>1975</v>
      </c>
    </row>
    <row r="35" spans="1:12" ht="18">
      <c r="A35" s="155">
        <v>32</v>
      </c>
      <c r="B35" s="157" t="s">
        <v>205</v>
      </c>
      <c r="C35" s="156" t="s">
        <v>59</v>
      </c>
      <c r="D35" s="347">
        <v>10</v>
      </c>
      <c r="E35" s="346">
        <v>0</v>
      </c>
      <c r="F35" s="349">
        <v>1</v>
      </c>
      <c r="G35" s="347">
        <v>1</v>
      </c>
      <c r="H35" s="346"/>
      <c r="I35" s="346">
        <v>0</v>
      </c>
      <c r="J35" s="346">
        <v>0</v>
      </c>
      <c r="K35" s="347" t="s">
        <v>561</v>
      </c>
      <c r="L35" s="418">
        <v>1980</v>
      </c>
    </row>
    <row r="36" spans="1:12" ht="18">
      <c r="A36" s="155">
        <v>33</v>
      </c>
      <c r="B36" s="157" t="s">
        <v>127</v>
      </c>
      <c r="C36" s="156" t="s">
        <v>59</v>
      </c>
      <c r="D36" s="347">
        <v>10</v>
      </c>
      <c r="E36" s="346">
        <v>0</v>
      </c>
      <c r="F36" s="349">
        <v>1</v>
      </c>
      <c r="G36" s="347">
        <v>2</v>
      </c>
      <c r="H36" s="346"/>
      <c r="I36" s="346">
        <v>0</v>
      </c>
      <c r="J36" s="346">
        <v>0</v>
      </c>
      <c r="K36" s="347" t="s">
        <v>561</v>
      </c>
      <c r="L36" s="418">
        <v>1979</v>
      </c>
    </row>
    <row r="37" spans="1:12" ht="18">
      <c r="A37" s="155">
        <v>34</v>
      </c>
      <c r="B37" s="157" t="s">
        <v>439</v>
      </c>
      <c r="C37" s="156" t="s">
        <v>440</v>
      </c>
      <c r="D37" s="347">
        <v>10</v>
      </c>
      <c r="E37" s="346">
        <v>0</v>
      </c>
      <c r="F37" s="349">
        <v>1</v>
      </c>
      <c r="G37" s="347">
        <v>6683</v>
      </c>
      <c r="H37" s="346"/>
      <c r="I37" s="346">
        <v>0</v>
      </c>
      <c r="J37" s="346">
        <v>0</v>
      </c>
      <c r="K37" s="347" t="s">
        <v>561</v>
      </c>
      <c r="L37" s="418">
        <v>1976</v>
      </c>
    </row>
    <row r="38" spans="1:12" ht="36">
      <c r="A38" s="155">
        <v>35</v>
      </c>
      <c r="B38" s="157" t="s">
        <v>552</v>
      </c>
      <c r="C38" s="156" t="s">
        <v>59</v>
      </c>
      <c r="D38" s="347">
        <v>10</v>
      </c>
      <c r="E38" s="346">
        <v>0</v>
      </c>
      <c r="F38" s="349">
        <v>1</v>
      </c>
      <c r="G38" s="347">
        <v>20</v>
      </c>
      <c r="H38" s="346"/>
      <c r="I38" s="346">
        <v>0</v>
      </c>
      <c r="J38" s="346">
        <v>0</v>
      </c>
      <c r="K38" s="347" t="s">
        <v>561</v>
      </c>
      <c r="L38" s="418">
        <v>1976</v>
      </c>
    </row>
    <row r="39" spans="1:12" ht="36">
      <c r="A39" s="155">
        <v>36</v>
      </c>
      <c r="B39" s="157" t="s">
        <v>553</v>
      </c>
      <c r="C39" s="156" t="s">
        <v>59</v>
      </c>
      <c r="D39" s="347">
        <v>10</v>
      </c>
      <c r="E39" s="346">
        <v>0</v>
      </c>
      <c r="F39" s="349">
        <v>1</v>
      </c>
      <c r="G39" s="347">
        <v>23</v>
      </c>
      <c r="H39" s="346"/>
      <c r="I39" s="346">
        <v>0</v>
      </c>
      <c r="J39" s="346">
        <v>0</v>
      </c>
      <c r="K39" s="347" t="s">
        <v>561</v>
      </c>
      <c r="L39" s="418">
        <v>1976</v>
      </c>
    </row>
    <row r="40" spans="1:12" ht="30">
      <c r="A40" s="155">
        <v>37</v>
      </c>
      <c r="B40" s="124" t="s">
        <v>554</v>
      </c>
      <c r="C40" s="121" t="s">
        <v>59</v>
      </c>
      <c r="D40" s="347">
        <v>10</v>
      </c>
      <c r="E40" s="346">
        <v>0</v>
      </c>
      <c r="F40" s="349">
        <v>1</v>
      </c>
      <c r="G40" s="347">
        <v>16</v>
      </c>
      <c r="H40" s="346"/>
      <c r="I40" s="346">
        <v>0</v>
      </c>
      <c r="J40" s="346">
        <v>0</v>
      </c>
      <c r="K40" s="347" t="s">
        <v>614</v>
      </c>
      <c r="L40" s="418">
        <v>1985</v>
      </c>
    </row>
    <row r="41" spans="1:12" ht="18">
      <c r="A41" s="155">
        <v>38</v>
      </c>
      <c r="B41" s="157" t="s">
        <v>266</v>
      </c>
      <c r="C41" s="156" t="s">
        <v>59</v>
      </c>
      <c r="D41" s="347">
        <v>10</v>
      </c>
      <c r="E41" s="346">
        <v>360000</v>
      </c>
      <c r="F41" s="349">
        <v>1</v>
      </c>
      <c r="G41" s="347">
        <v>2</v>
      </c>
      <c r="H41" s="346">
        <v>360000</v>
      </c>
      <c r="I41" s="346">
        <v>0</v>
      </c>
      <c r="J41" s="346">
        <v>0</v>
      </c>
      <c r="K41" s="347" t="s">
        <v>614</v>
      </c>
      <c r="L41" s="416">
        <v>2010</v>
      </c>
    </row>
    <row r="42" spans="1:12" ht="36.75" customHeight="1">
      <c r="A42" s="155">
        <v>39</v>
      </c>
      <c r="B42" s="124" t="s">
        <v>856</v>
      </c>
      <c r="C42" s="156" t="s">
        <v>59</v>
      </c>
      <c r="D42" s="347">
        <v>7</v>
      </c>
      <c r="E42" s="346">
        <v>147800</v>
      </c>
      <c r="F42" s="349">
        <v>0</v>
      </c>
      <c r="G42" s="347">
        <v>1</v>
      </c>
      <c r="H42" s="346"/>
      <c r="I42" s="346">
        <v>147800</v>
      </c>
      <c r="J42" s="346">
        <v>147800</v>
      </c>
      <c r="K42" s="347" t="s">
        <v>631</v>
      </c>
      <c r="L42" s="416">
        <v>2020</v>
      </c>
    </row>
    <row r="43" spans="1:12" ht="45">
      <c r="A43" s="155">
        <v>40</v>
      </c>
      <c r="B43" s="295" t="s">
        <v>857</v>
      </c>
      <c r="C43" s="156" t="s">
        <v>59</v>
      </c>
      <c r="D43" s="347">
        <v>8</v>
      </c>
      <c r="E43" s="346">
        <v>36800</v>
      </c>
      <c r="F43" s="349">
        <v>0</v>
      </c>
      <c r="G43" s="347">
        <v>1</v>
      </c>
      <c r="H43" s="346"/>
      <c r="I43" s="346">
        <v>36800</v>
      </c>
      <c r="J43" s="346">
        <v>36800</v>
      </c>
      <c r="K43" s="347" t="s">
        <v>631</v>
      </c>
      <c r="L43" s="418">
        <v>2020</v>
      </c>
    </row>
    <row r="44" spans="1:12" ht="45">
      <c r="A44" s="155">
        <v>41</v>
      </c>
      <c r="B44" s="124" t="s">
        <v>858</v>
      </c>
      <c r="C44" s="156" t="s">
        <v>59</v>
      </c>
      <c r="D44" s="347">
        <v>8</v>
      </c>
      <c r="E44" s="346">
        <v>19600</v>
      </c>
      <c r="F44" s="349">
        <v>0</v>
      </c>
      <c r="G44" s="347">
        <v>1</v>
      </c>
      <c r="H44" s="346"/>
      <c r="I44" s="346">
        <v>19600</v>
      </c>
      <c r="J44" s="346">
        <v>19600</v>
      </c>
      <c r="K44" s="347" t="s">
        <v>631</v>
      </c>
      <c r="L44" s="418">
        <v>2020</v>
      </c>
    </row>
    <row r="45" spans="1:12" ht="30">
      <c r="A45" s="155">
        <v>42</v>
      </c>
      <c r="B45" s="302" t="s">
        <v>144</v>
      </c>
      <c r="C45" s="8" t="s">
        <v>59</v>
      </c>
      <c r="D45" s="364">
        <v>30</v>
      </c>
      <c r="E45" s="380">
        <v>2100000</v>
      </c>
      <c r="F45" s="349">
        <v>0</v>
      </c>
      <c r="G45" s="364">
        <v>1</v>
      </c>
      <c r="H45" s="380"/>
      <c r="I45" s="380">
        <v>2100000</v>
      </c>
      <c r="J45" s="380">
        <v>2100000</v>
      </c>
      <c r="K45" s="364" t="s">
        <v>631</v>
      </c>
      <c r="L45" s="418">
        <v>2020</v>
      </c>
    </row>
    <row r="46" spans="1:12" ht="25.5">
      <c r="A46" s="155">
        <v>43</v>
      </c>
      <c r="B46" s="296" t="s">
        <v>868</v>
      </c>
      <c r="C46" s="522" t="s">
        <v>59</v>
      </c>
      <c r="D46" s="34">
        <v>7</v>
      </c>
      <c r="E46" s="34">
        <v>5500</v>
      </c>
      <c r="F46" s="336">
        <v>0</v>
      </c>
      <c r="G46" s="46">
        <v>1</v>
      </c>
      <c r="H46" s="34">
        <v>0</v>
      </c>
      <c r="I46" s="34">
        <v>5500</v>
      </c>
      <c r="J46" s="34">
        <v>5500</v>
      </c>
      <c r="K46" s="274" t="s">
        <v>663</v>
      </c>
      <c r="L46" s="439">
        <v>2020</v>
      </c>
    </row>
    <row r="47" spans="1:12" ht="18">
      <c r="A47" s="155">
        <v>44</v>
      </c>
      <c r="B47" s="299"/>
      <c r="C47" s="156"/>
      <c r="D47" s="347"/>
      <c r="E47" s="346"/>
      <c r="F47" s="347"/>
      <c r="G47" s="347"/>
      <c r="H47" s="346"/>
      <c r="I47" s="346"/>
      <c r="J47" s="346"/>
      <c r="K47" s="416"/>
      <c r="L47" s="418"/>
    </row>
    <row r="48" spans="1:12" ht="18">
      <c r="A48" s="225"/>
      <c r="B48" s="162" t="s">
        <v>628</v>
      </c>
      <c r="C48" s="162"/>
      <c r="D48" s="421"/>
      <c r="E48" s="421"/>
      <c r="F48" s="421"/>
      <c r="G48" s="422"/>
      <c r="H48" s="423"/>
      <c r="I48" s="426"/>
      <c r="J48" s="423">
        <f>SUBTOTAL(109,J4:J47)</f>
        <v>45308759</v>
      </c>
      <c r="K48" s="421"/>
      <c r="L48" s="424"/>
    </row>
    <row r="50" spans="3:9" ht="36.75" customHeight="1">
      <c r="C50" s="623" t="s">
        <v>1046</v>
      </c>
      <c r="D50" s="623"/>
      <c r="E50" s="623"/>
      <c r="F50" s="623"/>
      <c r="G50" s="619"/>
      <c r="I50" s="617" t="s">
        <v>1047</v>
      </c>
    </row>
  </sheetData>
  <mergeCells count="3">
    <mergeCell ref="B2:L2"/>
    <mergeCell ref="K1:L1"/>
    <mergeCell ref="C50:F50"/>
  </mergeCells>
  <pageMargins left="0.7" right="0.7" top="0.75" bottom="0.75" header="0.3" footer="0.3"/>
  <pageSetup paperSize="9" scale="7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Մարալիկ</vt:lpstr>
      <vt:lpstr>Աղին</vt:lpstr>
      <vt:lpstr>Անիավան</vt:lpstr>
      <vt:lpstr>Անիպեմզա</vt:lpstr>
      <vt:lpstr>Բագրավան</vt:lpstr>
      <vt:lpstr>Բարձրաշեն</vt:lpstr>
      <vt:lpstr>Գուսանագյուղ</vt:lpstr>
      <vt:lpstr>Իսահակյան</vt:lpstr>
      <vt:lpstr>Քարաբերդ</vt:lpstr>
      <vt:lpstr>Լանջիկ</vt:lpstr>
      <vt:lpstr>Լուսաղբյուր</vt:lpstr>
      <vt:lpstr>Սառնաղբյուր</vt:lpstr>
      <vt:lpstr>Ջրափի</vt:lpstr>
      <vt:lpstr>Հայկաձոր</vt:lpstr>
      <vt:lpstr>Ձիթհանքով</vt:lpstr>
      <vt:lpstr>Ձորակապ</vt:lpstr>
      <vt:lpstr>Սարակապ</vt:lpstr>
      <vt:lpstr>Շիրակավան</vt:lpstr>
      <vt:lpstr>Sheet1</vt:lpstr>
      <vt:lpstr>Աղին!Print_Area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2020-12-30T06:55:08Z</dcterms:modified>
</cp:coreProperties>
</file>